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-30" windowWidth="19440" windowHeight="12135" activeTab="4"/>
  </bookViews>
  <sheets>
    <sheet name="Team" sheetId="7" r:id="rId1"/>
    <sheet name="Recommendation" sheetId="5" r:id="rId2"/>
    <sheet name="Case" sheetId="6" r:id="rId3"/>
    <sheet name="Colour code" sheetId="11" r:id="rId4"/>
    <sheet name="Operating model" sheetId="2" r:id="rId5"/>
    <sheet name="Financials" sheetId="4" r:id="rId6"/>
    <sheet name="FCF" sheetId="8" r:id="rId7"/>
    <sheet name="Ratios" sheetId="12" r:id="rId8"/>
    <sheet name="Valuation" sheetId="10" r:id="rId9"/>
  </sheets>
  <calcPr calcId="145621"/>
</workbook>
</file>

<file path=xl/calcChain.xml><?xml version="1.0" encoding="utf-8"?>
<calcChain xmlns="http://schemas.openxmlformats.org/spreadsheetml/2006/main">
  <c r="N127" i="2" l="1"/>
  <c r="O127" i="2"/>
  <c r="M127" i="2"/>
  <c r="H69" i="2"/>
  <c r="C69" i="2"/>
  <c r="N175" i="2" l="1"/>
  <c r="O175" i="2" s="1"/>
  <c r="C29" i="2"/>
  <c r="H29" i="2"/>
  <c r="B29" i="2"/>
  <c r="M27" i="2"/>
  <c r="N27" i="2" s="1"/>
  <c r="O27" i="2" s="1"/>
  <c r="M26" i="2"/>
  <c r="N26" i="2" s="1"/>
  <c r="O26" i="2" s="1"/>
  <c r="M23" i="2"/>
  <c r="M24" i="2" s="1"/>
  <c r="M21" i="2"/>
  <c r="M22" i="2" s="1"/>
  <c r="M19" i="2"/>
  <c r="M20" i="2" s="1"/>
  <c r="M17" i="2"/>
  <c r="M18" i="2" s="1"/>
  <c r="M15" i="2"/>
  <c r="M16" i="2" s="1"/>
  <c r="M89" i="2"/>
  <c r="M87" i="2"/>
  <c r="N87" i="2" s="1"/>
  <c r="O87" i="2" s="1"/>
  <c r="M85" i="2"/>
  <c r="M83" i="2"/>
  <c r="N83" i="2" s="1"/>
  <c r="O83" i="2" s="1"/>
  <c r="M81" i="2"/>
  <c r="M79" i="2"/>
  <c r="N79" i="2" s="1"/>
  <c r="O79" i="2" s="1"/>
  <c r="M77" i="2"/>
  <c r="M59" i="2"/>
  <c r="M55" i="2"/>
  <c r="N55" i="2" s="1"/>
  <c r="O55" i="2" s="1"/>
  <c r="M53" i="2"/>
  <c r="N53" i="2" s="1"/>
  <c r="O53" i="2" s="1"/>
  <c r="M51" i="2"/>
  <c r="M49" i="2"/>
  <c r="M47" i="2"/>
  <c r="N47" i="2" s="1"/>
  <c r="O47" i="2" s="1"/>
  <c r="M45" i="2"/>
  <c r="M43" i="2"/>
  <c r="C179" i="2"/>
  <c r="H179" i="2"/>
  <c r="B179" i="2"/>
  <c r="B180" i="2" s="1"/>
  <c r="C177" i="2"/>
  <c r="B177" i="2"/>
  <c r="H177" i="2"/>
  <c r="H173" i="2"/>
  <c r="H171" i="2"/>
  <c r="C171" i="2"/>
  <c r="B169" i="2"/>
  <c r="H169" i="2"/>
  <c r="C169" i="2"/>
  <c r="B167" i="2"/>
  <c r="H167" i="2"/>
  <c r="C167" i="2"/>
  <c r="C165" i="2"/>
  <c r="H165" i="2"/>
  <c r="B165" i="2"/>
  <c r="C163" i="2"/>
  <c r="H163" i="2"/>
  <c r="B163" i="2"/>
  <c r="C160" i="2"/>
  <c r="H160" i="2"/>
  <c r="B160" i="2"/>
  <c r="H157" i="2"/>
  <c r="C157" i="2"/>
  <c r="B157" i="2"/>
  <c r="H28" i="2"/>
  <c r="C28" i="2"/>
  <c r="H22" i="2"/>
  <c r="H20" i="2"/>
  <c r="C20" i="2"/>
  <c r="H18" i="2"/>
  <c r="C18" i="2"/>
  <c r="H16" i="2"/>
  <c r="C16" i="2"/>
  <c r="H14" i="2"/>
  <c r="C14" i="2"/>
  <c r="H12" i="2"/>
  <c r="C12" i="2"/>
  <c r="H10" i="2"/>
  <c r="C10" i="2"/>
  <c r="H8" i="2"/>
  <c r="C8" i="2"/>
  <c r="C154" i="2"/>
  <c r="H154" i="2"/>
  <c r="B154" i="2"/>
  <c r="H133" i="2"/>
  <c r="C133" i="2"/>
  <c r="B133" i="2"/>
  <c r="O134" i="2"/>
  <c r="N134" i="2"/>
  <c r="M134" i="2"/>
  <c r="H126" i="2"/>
  <c r="C126" i="2"/>
  <c r="B126" i="2"/>
  <c r="H152" i="2"/>
  <c r="H122" i="2"/>
  <c r="C122" i="2"/>
  <c r="B122" i="2"/>
  <c r="C66" i="2"/>
  <c r="H66" i="2"/>
  <c r="H116" i="2"/>
  <c r="H35" i="2"/>
  <c r="C116" i="2"/>
  <c r="C35" i="2"/>
  <c r="H94" i="2"/>
  <c r="H92" i="2"/>
  <c r="C92" i="2"/>
  <c r="H90" i="2"/>
  <c r="C90" i="2"/>
  <c r="C88" i="2"/>
  <c r="C86" i="2"/>
  <c r="H86" i="2"/>
  <c r="H84" i="2"/>
  <c r="C84" i="2"/>
  <c r="C82" i="2"/>
  <c r="H82" i="2"/>
  <c r="H80" i="2"/>
  <c r="C80" i="2"/>
  <c r="C78" i="2"/>
  <c r="H78" i="2"/>
  <c r="C63" i="2"/>
  <c r="H63" i="2"/>
  <c r="H60" i="2"/>
  <c r="H56" i="2"/>
  <c r="C56" i="2"/>
  <c r="C54" i="2"/>
  <c r="C52" i="2"/>
  <c r="H52" i="2"/>
  <c r="C50" i="2"/>
  <c r="H50" i="2"/>
  <c r="C48" i="2"/>
  <c r="H46" i="2"/>
  <c r="C44" i="2"/>
  <c r="H44" i="2"/>
  <c r="N176" i="2"/>
  <c r="O176" i="2" s="1"/>
  <c r="M173" i="2"/>
  <c r="M171" i="2"/>
  <c r="O159" i="2"/>
  <c r="N117" i="2"/>
  <c r="O117" i="2" s="1"/>
  <c r="C30" i="2" l="1"/>
  <c r="C180" i="2"/>
  <c r="H30" i="2"/>
  <c r="H180" i="2"/>
  <c r="M57" i="2"/>
  <c r="M62" i="2" s="1"/>
  <c r="M65" i="2" s="1"/>
  <c r="M66" i="2" s="1"/>
  <c r="M37" i="2" s="1"/>
  <c r="M91" i="2"/>
  <c r="M92" i="2" s="1"/>
  <c r="M165" i="2"/>
  <c r="M169" i="2"/>
  <c r="M167" i="2"/>
  <c r="M126" i="2"/>
  <c r="N126" i="2" s="1"/>
  <c r="O126" i="2" s="1"/>
  <c r="M133" i="2"/>
  <c r="N133" i="2" s="1"/>
  <c r="O133" i="2" s="1"/>
  <c r="O19" i="2"/>
  <c r="O15" i="2"/>
  <c r="N17" i="2"/>
  <c r="N18" i="2" s="1"/>
  <c r="O21" i="2"/>
  <c r="O23" i="2"/>
  <c r="O17" i="2"/>
  <c r="N59" i="2"/>
  <c r="O59" i="2" s="1"/>
  <c r="H156" i="2"/>
  <c r="N49" i="2"/>
  <c r="O49" i="2" s="1"/>
  <c r="N81" i="2"/>
  <c r="O81" i="2" s="1"/>
  <c r="N43" i="2"/>
  <c r="N85" i="2"/>
  <c r="O85" i="2" s="1"/>
  <c r="N77" i="2"/>
  <c r="N23" i="2"/>
  <c r="N24" i="2" s="1"/>
  <c r="H159" i="2"/>
  <c r="H48" i="2"/>
  <c r="C60" i="2"/>
  <c r="H88" i="2"/>
  <c r="M116" i="2"/>
  <c r="N115" i="2"/>
  <c r="O115" i="2" s="1"/>
  <c r="N89" i="2"/>
  <c r="O89" i="2" s="1"/>
  <c r="N15" i="2"/>
  <c r="N16" i="2" s="1"/>
  <c r="H54" i="2"/>
  <c r="C152" i="2"/>
  <c r="C159" i="2"/>
  <c r="C162" i="2"/>
  <c r="C156" i="2"/>
  <c r="H162" i="2"/>
  <c r="N45" i="2"/>
  <c r="O45" i="2" s="1"/>
  <c r="N51" i="2"/>
  <c r="O51" i="2" s="1"/>
  <c r="M63" i="2" l="1"/>
  <c r="O18" i="2"/>
  <c r="O16" i="2"/>
  <c r="M93" i="2"/>
  <c r="M94" i="2" s="1"/>
  <c r="M71" i="2" s="1"/>
  <c r="M69" i="2" s="1"/>
  <c r="M68" i="2" s="1"/>
  <c r="M9" i="2" s="1"/>
  <c r="M155" i="2" s="1"/>
  <c r="M35" i="2"/>
  <c r="M34" i="2" s="1"/>
  <c r="M7" i="2" s="1"/>
  <c r="M151" i="2" s="1"/>
  <c r="M105" i="2"/>
  <c r="M103" i="2" s="1"/>
  <c r="M102" i="2" s="1"/>
  <c r="M13" i="2" s="1"/>
  <c r="M161" i="2" s="1"/>
  <c r="M99" i="2"/>
  <c r="M97" i="2" s="1"/>
  <c r="M96" i="2" s="1"/>
  <c r="M11" i="2" s="1"/>
  <c r="M158" i="2" s="1"/>
  <c r="O24" i="2"/>
  <c r="N19" i="2"/>
  <c r="N20" i="2" s="1"/>
  <c r="N167" i="2"/>
  <c r="N21" i="2"/>
  <c r="N22" i="2" s="1"/>
  <c r="N119" i="2"/>
  <c r="O119" i="2" s="1"/>
  <c r="N165" i="2"/>
  <c r="O43" i="2"/>
  <c r="O57" i="2" s="1"/>
  <c r="N57" i="2"/>
  <c r="N173" i="2"/>
  <c r="O77" i="2"/>
  <c r="O91" i="2" s="1"/>
  <c r="N91" i="2"/>
  <c r="M179" i="2" l="1"/>
  <c r="M29" i="2"/>
  <c r="M30" i="2" s="1"/>
  <c r="M12" i="2"/>
  <c r="M160" i="2"/>
  <c r="M10" i="2"/>
  <c r="M157" i="2"/>
  <c r="M8" i="2"/>
  <c r="M28" i="2"/>
  <c r="M177" i="2"/>
  <c r="O22" i="2"/>
  <c r="M122" i="2"/>
  <c r="M14" i="2"/>
  <c r="M163" i="2"/>
  <c r="O20" i="2"/>
  <c r="N171" i="2"/>
  <c r="N169" i="2"/>
  <c r="O167" i="2"/>
  <c r="O173" i="2"/>
  <c r="O92" i="2"/>
  <c r="O93" i="2"/>
  <c r="O62" i="2"/>
  <c r="O65" i="2" s="1"/>
  <c r="O165" i="2"/>
  <c r="N93" i="2"/>
  <c r="N94" i="2" s="1"/>
  <c r="N92" i="2"/>
  <c r="N62" i="2"/>
  <c r="N65" i="2" s="1"/>
  <c r="N66" i="2" s="1"/>
  <c r="N37" i="2" s="1"/>
  <c r="M180" i="2" l="1"/>
  <c r="N105" i="2"/>
  <c r="N103" i="2" s="1"/>
  <c r="N102" i="2" s="1"/>
  <c r="N13" i="2" s="1"/>
  <c r="N35" i="2"/>
  <c r="N34" i="2" s="1"/>
  <c r="O171" i="2"/>
  <c r="N99" i="2"/>
  <c r="N97" i="2" s="1"/>
  <c r="N96" i="2" s="1"/>
  <c r="N71" i="2"/>
  <c r="N69" i="2" s="1"/>
  <c r="N68" i="2" s="1"/>
  <c r="N9" i="2" s="1"/>
  <c r="O66" i="2"/>
  <c r="O37" i="2" s="1"/>
  <c r="O169" i="2"/>
  <c r="N63" i="2"/>
  <c r="O63" i="2"/>
  <c r="O94" i="2"/>
  <c r="N10" i="2" l="1"/>
  <c r="N155" i="2"/>
  <c r="N14" i="2"/>
  <c r="N161" i="2"/>
  <c r="N163" i="2" s="1"/>
  <c r="O105" i="2"/>
  <c r="O103" i="2" s="1"/>
  <c r="O102" i="2" s="1"/>
  <c r="O13" i="2" s="1"/>
  <c r="O14" i="2" s="1"/>
  <c r="O35" i="2"/>
  <c r="O34" i="2" s="1"/>
  <c r="O99" i="2"/>
  <c r="O97" i="2" s="1"/>
  <c r="O96" i="2" s="1"/>
  <c r="O71" i="2"/>
  <c r="O69" i="2" s="1"/>
  <c r="O68" i="2" s="1"/>
  <c r="O9" i="2" s="1"/>
  <c r="O10" i="2" s="1"/>
  <c r="N122" i="2"/>
  <c r="N28" i="2"/>
  <c r="O155" i="2" l="1"/>
  <c r="O157" i="2" s="1"/>
  <c r="N157" i="2"/>
  <c r="O161" i="2"/>
  <c r="O163" i="2" s="1"/>
  <c r="O28" i="2"/>
  <c r="N177" i="2"/>
  <c r="N7" i="2"/>
  <c r="N151" i="2" s="1"/>
  <c r="O122" i="2"/>
  <c r="N8" i="2" l="1"/>
  <c r="O7" i="2"/>
  <c r="O151" i="2" s="1"/>
  <c r="O177" i="2"/>
  <c r="O8" i="2" l="1"/>
  <c r="N11" i="2" l="1"/>
  <c r="O11" i="2"/>
  <c r="O29" i="2" s="1"/>
  <c r="N12" i="2" l="1"/>
  <c r="N29" i="2"/>
  <c r="N30" i="2" s="1"/>
  <c r="O12" i="2"/>
  <c r="N158" i="2"/>
  <c r="N160" i="2" l="1"/>
  <c r="N179" i="2"/>
  <c r="N180" i="2" s="1"/>
  <c r="O30" i="2"/>
  <c r="O158" i="2"/>
  <c r="M154" i="2"/>
  <c r="N154" i="2"/>
  <c r="O160" i="2" l="1"/>
  <c r="O179" i="2"/>
  <c r="O180" i="2" s="1"/>
  <c r="O154" i="2"/>
</calcChain>
</file>

<file path=xl/sharedStrings.xml><?xml version="1.0" encoding="utf-8"?>
<sst xmlns="http://schemas.openxmlformats.org/spreadsheetml/2006/main" count="212" uniqueCount="115">
  <si>
    <t>VW Brand Group / VW Passenger Cars</t>
  </si>
  <si>
    <t>Audi Brand Group/ Audi</t>
  </si>
  <si>
    <t>Skoda</t>
  </si>
  <si>
    <t>SEAT</t>
  </si>
  <si>
    <t>Bentley</t>
  </si>
  <si>
    <t>VW Commercial Vehicles</t>
  </si>
  <si>
    <t>Scania</t>
  </si>
  <si>
    <t>Total</t>
  </si>
  <si>
    <t>Unit Sales</t>
  </si>
  <si>
    <t>MAN</t>
  </si>
  <si>
    <t>VW China</t>
  </si>
  <si>
    <t>Porsche</t>
  </si>
  <si>
    <t>Other</t>
  </si>
  <si>
    <t>Porsche AG</t>
  </si>
  <si>
    <t>VW Financial Services / Europcar</t>
  </si>
  <si>
    <t>Special Items</t>
  </si>
  <si>
    <t>Western Europe (ex-Germany)</t>
  </si>
  <si>
    <t>Germany</t>
  </si>
  <si>
    <t>Central &amp; Eastern Europe</t>
  </si>
  <si>
    <t xml:space="preserve">APAC </t>
  </si>
  <si>
    <t>NAFTA</t>
  </si>
  <si>
    <t>LATAM</t>
  </si>
  <si>
    <t>Global Sales (ex-China)</t>
  </si>
  <si>
    <t>Europe (ex Germany &amp; UK)</t>
  </si>
  <si>
    <t>UK</t>
  </si>
  <si>
    <t>USA</t>
  </si>
  <si>
    <t>Global Sales reported by Audi</t>
  </si>
  <si>
    <t>Q1:12</t>
  </si>
  <si>
    <t>Q2:12</t>
  </si>
  <si>
    <t>Q3:12</t>
  </si>
  <si>
    <t>Q4:12</t>
  </si>
  <si>
    <t>Q1:13</t>
  </si>
  <si>
    <t>Q2:13</t>
  </si>
  <si>
    <t>Q3:13</t>
  </si>
  <si>
    <t>Other (Reconcilation)</t>
  </si>
  <si>
    <t>In order to avoid confusions, you can use "SALES REVENUE" INSTEAD OF "SALES TO THIRD PARTIES" to model your ASP (average selling price)</t>
  </si>
  <si>
    <t>Sales Revenue</t>
  </si>
  <si>
    <t xml:space="preserve">% Volumes </t>
  </si>
  <si>
    <t xml:space="preserve">% mkt share gains/losses </t>
  </si>
  <si>
    <t xml:space="preserve">% Blended mkt volumes </t>
  </si>
  <si>
    <t>Reported Deliveries - VW Passenger Cars</t>
  </si>
  <si>
    <t>Global deliveries reported by VW</t>
  </si>
  <si>
    <t xml:space="preserve">As explained during our "coaching" session &gt;&gt; Good proxy to forecast Unit sales growth (No unit sales growth by markets are available) </t>
  </si>
  <si>
    <t>From press "News"&gt;&gt; webpage used during the "coaching" session on Nov 14th &gt;&gt; http://www.volkswagenag.com/content/vwcorp/info_center/en/news/2013/01/VW_aak.html</t>
  </si>
  <si>
    <t>From "News" &gt;&gt; http://www.volkswagenag.com/content/vwcorp/info_center/en/news/2013/01/Audi_Absatz.html</t>
  </si>
  <si>
    <t xml:space="preserve">As explained during our "coaching" session &gt;&gt; You can use the blended mkt volumes from VW brand to model Skoda &amp; Seat </t>
  </si>
  <si>
    <t>As explained during our "coaching" session &gt;&gt; You can use Niels' assumptions  to model Bentley</t>
  </si>
  <si>
    <t>As explained during our "coaching" session &gt;&gt; You can use Niels' assumptions  to model VW CV</t>
  </si>
  <si>
    <t xml:space="preserve">As explained during our "coaching" session &gt;&gt; You can use Niels' assumptions  to model Scania </t>
  </si>
  <si>
    <t xml:space="preserve">As explained during our "coaching" session &gt;&gt; You can use Niels' assumptions  to model MAN </t>
  </si>
  <si>
    <t xml:space="preserve">% Pricing/Inflation </t>
  </si>
  <si>
    <t xml:space="preserve">% FX </t>
  </si>
  <si>
    <t xml:space="preserve">% Mix </t>
  </si>
  <si>
    <t xml:space="preserve">As explained during our "coaching" session, you can use the volumes breakdown by region to model your FX impact </t>
  </si>
  <si>
    <t>Average selling price</t>
  </si>
  <si>
    <t>% ASP</t>
  </si>
  <si>
    <t xml:space="preserve">You can assume flat ASP for Skoda, Seat, Bentley, VW CV, Scania, MAN and Porsche </t>
  </si>
  <si>
    <t>VW - Operating model by division</t>
  </si>
  <si>
    <t>% Op leverage</t>
  </si>
  <si>
    <t xml:space="preserve">% Mgn </t>
  </si>
  <si>
    <t xml:space="preserve">EBIT (Operating Profit) </t>
  </si>
  <si>
    <t>% Change</t>
  </si>
  <si>
    <t>China</t>
  </si>
  <si>
    <t xml:space="preserve">Asia </t>
  </si>
  <si>
    <t xml:space="preserve">MQB benefits (costs) </t>
  </si>
  <si>
    <t>Reconcilation &amp; FS &gt;&gt;  growing in line with inflation (circa 3%)</t>
  </si>
  <si>
    <t>Q4:13e</t>
  </si>
  <si>
    <t>2013e</t>
  </si>
  <si>
    <t>2014e</t>
  </si>
  <si>
    <t>2015e</t>
  </si>
  <si>
    <t>Your comments/assumptions</t>
  </si>
  <si>
    <t xml:space="preserve">% Mkt share gains/losses </t>
  </si>
  <si>
    <t xml:space="preserve">Op leverage = Incremental mgn on Incremental sales </t>
  </si>
  <si>
    <t xml:space="preserve">As explained during our "coaching" session &gt;&gt; Good proxy to forecast Unit sales growth ( Unit sales growth by markets are NOT available) </t>
  </si>
  <si>
    <t>Name</t>
  </si>
  <si>
    <t>Student 1</t>
  </si>
  <si>
    <t>Student 2</t>
  </si>
  <si>
    <t>Student 3</t>
  </si>
  <si>
    <t>Student 4</t>
  </si>
  <si>
    <t xml:space="preserve">First_Name </t>
  </si>
  <si>
    <t xml:space="preserve">Last_Name </t>
  </si>
  <si>
    <t>Email</t>
  </si>
  <si>
    <t xml:space="preserve">Phone </t>
  </si>
  <si>
    <t xml:space="preserve">ID </t>
  </si>
  <si>
    <t xml:space="preserve">Please use the same reporting shown by the company </t>
  </si>
  <si>
    <t>Fram Annual &amp; Quarterly reports (i.e. 2012 units shown page 105) &gt;&gt; http://www.volkswagenag.com/content/vwcorp/info_center/en/publications/2013/03/Y_2012_e.bin.html/binarystorageitem/file/GB+2012_e.pdf</t>
  </si>
  <si>
    <t>Fram Annual &amp; Quarterly reports (i.e. 2012 Sales revenue shown page 105) &gt;&gt; http://www.volkswagenag.com/content/vwcorp/info_center/en/publications/2013/03/Y_2012_e.bin.html/binarystorageitem/file/GB+2012_e.pdf</t>
  </si>
  <si>
    <t xml:space="preserve">Sales &amp; EBIT are forecasted in your operating model </t>
  </si>
  <si>
    <t xml:space="preserve">Your Financials have to be "linked" to your operating model </t>
  </si>
  <si>
    <t>INCLUDE HISTORICAL Cost of sales, distribution expenses, Admin expenses, other income and other operating expenses</t>
  </si>
  <si>
    <t>BUT DO NOT MODEL Cost of sales, distribution expenses, Admin expenses, other income and other operating expenses</t>
  </si>
  <si>
    <t>Fram Annual &amp; Quarterly reports (i.e. 2012 IS page 250) &gt;&gt; http://www.volkswagenag.com/content/vwcorp/info_center/en/publications/2013/03/Y_2012_e.bin.html/binarystorageitem/file/GB+2012_e.pdf</t>
  </si>
  <si>
    <t xml:space="preserve">Financials = Income Statement, Cash Flow Statement and Balance Sheet </t>
  </si>
  <si>
    <t xml:space="preserve">Colour code </t>
  </si>
  <si>
    <t>Blue font = numbers reported by the company (either in press release, presentation or reports)</t>
  </si>
  <si>
    <t>Black font  = Formula/Calculations</t>
  </si>
  <si>
    <t>Green font  = Niels' assumptions</t>
  </si>
  <si>
    <t xml:space="preserve">Light orange case  = Still to be completed by students </t>
  </si>
  <si>
    <t xml:space="preserve">Red font  = Your assumptions (i.e. Some example in the operating model/ I put 0% by default) </t>
  </si>
  <si>
    <t>To model mass market growth by region in 2014 &amp; 2015, you can use VW's forecasts &gt;&gt; VW's presentation (slide 7) &gt;&gt;http://www.volkswagenag.com/content/vwcorp/info_center/en/talks_and_presentations/2013/09/Investor_Day_Mr_Poetsch.bin.html/binarystorageitem/file/2013-09-09+Volkswagen+Investor+Day_P%C3%B6tsch_WEBSITE_final.pdf</t>
  </si>
  <si>
    <t>To model premium growth by region in 2014 &amp; 2015, you can use Audi's forecasts &gt;&gt; VW's presentation (slide 8) &gt;&gt; http://www.volkswagenag.com/content/vwcorp/info_center/en/talks_and_presentations/2013/09/Investor_Day_Mr_Poetsch.bin.html/binarystorageitem/file/2013-09-09+Volkswagen+Investor+Day_P%C3%B6tsch_WEBSITE_final.pdf</t>
  </si>
  <si>
    <t>Student 5</t>
  </si>
  <si>
    <t>GroupName</t>
  </si>
  <si>
    <t>Please enter your text here</t>
  </si>
  <si>
    <t>The case…</t>
  </si>
  <si>
    <t>The Free Cash Flows</t>
  </si>
  <si>
    <t>Periods</t>
  </si>
  <si>
    <t>Items</t>
  </si>
  <si>
    <t>…</t>
  </si>
  <si>
    <t>Ratios</t>
  </si>
  <si>
    <t>Please present vary clearly and concretely your ratios and their calculation here below…</t>
  </si>
  <si>
    <t>Valuation</t>
  </si>
  <si>
    <t>Please present vary clearly and concretely your overall valuation and its calculation here below…</t>
  </si>
  <si>
    <t>Your recommendation:</t>
  </si>
  <si>
    <t>Reported Deliveries - Audi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</si>
</sst>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\ ;\(#,##0\);\ \-\ "/>
    <numFmt numFmtId="166" formatCode="_-* #,##0_-;\-* #,##0_-;_-* &quot;-&quot;??_-;_-@_-"/>
    <numFmt numFmtId="167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sz val="11"/>
      <color indexed="12"/>
      <name val="Calibri"/>
      <family val="2"/>
      <scheme val="minor"/>
    </font>
    <font>
      <i/>
      <sz val="11"/>
      <color indexed="8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gray0625">
        <fgColor indexed="22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2" borderId="0" applyBorder="0"/>
    <xf numFmtId="0" fontId="24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30" fillId="9" borderId="14" applyNumberFormat="0" applyAlignment="0" applyProtection="0"/>
    <xf numFmtId="0" fontId="31" fillId="10" borderId="0" applyNumberFormat="0" applyBorder="0" applyAlignment="0" applyProtection="0"/>
  </cellStyleXfs>
  <cellXfs count="197">
    <xf numFmtId="0" fontId="0" fillId="0" borderId="0" xfId="0"/>
    <xf numFmtId="0" fontId="3" fillId="0" borderId="0" xfId="0" applyFont="1" applyFill="1"/>
    <xf numFmtId="0" fontId="1" fillId="0" borderId="0" xfId="0" applyFont="1" applyFill="1"/>
    <xf numFmtId="0" fontId="4" fillId="0" borderId="0" xfId="3" applyNumberFormat="1" applyFont="1" applyFill="1" applyBorder="1" applyAlignment="1"/>
    <xf numFmtId="0" fontId="3" fillId="0" borderId="1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right"/>
    </xf>
    <xf numFmtId="0" fontId="5" fillId="0" borderId="0" xfId="0" applyFont="1" applyFill="1" applyBorder="1"/>
    <xf numFmtId="1" fontId="4" fillId="0" borderId="0" xfId="0" applyNumberFormat="1" applyFont="1" applyFill="1"/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indent="1"/>
    </xf>
    <xf numFmtId="0" fontId="3" fillId="0" borderId="1" xfId="0" applyFont="1" applyFill="1" applyBorder="1" applyAlignment="1">
      <alignment horizontal="left" indent="1"/>
    </xf>
    <xf numFmtId="166" fontId="3" fillId="0" borderId="1" xfId="1" applyNumberFormat="1" applyFont="1" applyFill="1" applyBorder="1"/>
    <xf numFmtId="3" fontId="3" fillId="0" borderId="0" xfId="0" applyNumberFormat="1" applyFont="1" applyFill="1"/>
    <xf numFmtId="3" fontId="6" fillId="0" borderId="0" xfId="0" applyNumberFormat="1" applyFont="1" applyFill="1"/>
    <xf numFmtId="3" fontId="7" fillId="0" borderId="0" xfId="0" applyNumberFormat="1" applyFont="1" applyFill="1"/>
    <xf numFmtId="3" fontId="3" fillId="0" borderId="1" xfId="0" applyNumberFormat="1" applyFont="1" applyFill="1" applyBorder="1"/>
    <xf numFmtId="3" fontId="6" fillId="0" borderId="1" xfId="0" applyNumberFormat="1" applyFont="1" applyFill="1" applyBorder="1"/>
    <xf numFmtId="3" fontId="7" fillId="0" borderId="1" xfId="0" applyNumberFormat="1" applyFont="1" applyFill="1" applyBorder="1"/>
    <xf numFmtId="167" fontId="3" fillId="0" borderId="0" xfId="0" applyNumberFormat="1" applyFont="1" applyFill="1" applyBorder="1"/>
    <xf numFmtId="167" fontId="6" fillId="0" borderId="4" xfId="2" applyNumberFormat="1" applyFont="1" applyFill="1" applyBorder="1"/>
    <xf numFmtId="167" fontId="4" fillId="0" borderId="0" xfId="0" applyNumberFormat="1" applyFont="1" applyFill="1" applyBorder="1"/>
    <xf numFmtId="166" fontId="8" fillId="0" borderId="0" xfId="1" applyNumberFormat="1" applyFont="1" applyFill="1"/>
    <xf numFmtId="3" fontId="7" fillId="0" borderId="0" xfId="0" applyNumberFormat="1" applyFont="1" applyFill="1" applyBorder="1"/>
    <xf numFmtId="3" fontId="3" fillId="0" borderId="0" xfId="0" applyNumberFormat="1" applyFont="1" applyFill="1" applyBorder="1"/>
    <xf numFmtId="3" fontId="4" fillId="0" borderId="0" xfId="0" applyNumberFormat="1" applyFont="1" applyFill="1" applyBorder="1"/>
    <xf numFmtId="9" fontId="3" fillId="0" borderId="0" xfId="2" applyFont="1" applyFill="1" applyBorder="1"/>
    <xf numFmtId="0" fontId="3" fillId="0" borderId="0" xfId="0" applyFont="1" applyFill="1" applyBorder="1"/>
    <xf numFmtId="3" fontId="6" fillId="0" borderId="0" xfId="0" applyNumberFormat="1" applyFont="1" applyFill="1" applyBorder="1"/>
    <xf numFmtId="3" fontId="8" fillId="0" borderId="0" xfId="1" applyNumberFormat="1" applyFont="1" applyFill="1"/>
    <xf numFmtId="3" fontId="8" fillId="0" borderId="1" xfId="0" applyNumberFormat="1" applyFont="1" applyFill="1" applyBorder="1"/>
    <xf numFmtId="0" fontId="9" fillId="0" borderId="0" xfId="0" applyFont="1" applyFill="1"/>
    <xf numFmtId="0" fontId="3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indent="1"/>
    </xf>
    <xf numFmtId="0" fontId="3" fillId="0" borderId="3" xfId="0" applyFont="1" applyFill="1" applyBorder="1" applyAlignment="1">
      <alignment horizontal="left"/>
    </xf>
    <xf numFmtId="166" fontId="8" fillId="0" borderId="2" xfId="1" applyNumberFormat="1" applyFont="1" applyFill="1" applyBorder="1"/>
    <xf numFmtId="0" fontId="3" fillId="0" borderId="2" xfId="0" applyFont="1" applyFill="1" applyBorder="1" applyAlignment="1">
      <alignment horizontal="left"/>
    </xf>
    <xf numFmtId="166" fontId="3" fillId="0" borderId="2" xfId="1" applyNumberFormat="1" applyFont="1" applyFill="1" applyBorder="1"/>
    <xf numFmtId="0" fontId="3" fillId="0" borderId="1" xfId="0" applyFont="1" applyFill="1" applyBorder="1" applyAlignment="1">
      <alignment horizontal="left"/>
    </xf>
    <xf numFmtId="0" fontId="0" fillId="0" borderId="0" xfId="0" applyFill="1"/>
    <xf numFmtId="0" fontId="1" fillId="3" borderId="0" xfId="0" applyFont="1" applyFill="1"/>
    <xf numFmtId="0" fontId="15" fillId="3" borderId="0" xfId="3" applyNumberFormat="1" applyFont="1" applyFill="1" applyBorder="1" applyAlignment="1"/>
    <xf numFmtId="166" fontId="3" fillId="0" borderId="0" xfId="1" applyNumberFormat="1" applyFont="1" applyFill="1"/>
    <xf numFmtId="166" fontId="8" fillId="0" borderId="1" xfId="1" applyNumberFormat="1" applyFont="1" applyFill="1" applyBorder="1"/>
    <xf numFmtId="167" fontId="3" fillId="0" borderId="0" xfId="2" applyNumberFormat="1" applyFont="1" applyFill="1"/>
    <xf numFmtId="167" fontId="3" fillId="0" borderId="2" xfId="2" applyNumberFormat="1" applyFont="1" applyFill="1" applyBorder="1"/>
    <xf numFmtId="0" fontId="9" fillId="4" borderId="0" xfId="0" applyFont="1" applyFill="1"/>
    <xf numFmtId="0" fontId="16" fillId="0" borderId="0" xfId="0" applyFont="1" applyFill="1"/>
    <xf numFmtId="3" fontId="11" fillId="0" borderId="0" xfId="0" applyNumberFormat="1" applyFont="1" applyFill="1"/>
    <xf numFmtId="3" fontId="17" fillId="0" borderId="0" xfId="0" applyNumberFormat="1" applyFont="1" applyFill="1"/>
    <xf numFmtId="3" fontId="11" fillId="0" borderId="0" xfId="0" applyNumberFormat="1" applyFont="1" applyFill="1" applyBorder="1"/>
    <xf numFmtId="0" fontId="4" fillId="0" borderId="0" xfId="0" applyFont="1" applyFill="1" applyBorder="1" applyAlignment="1">
      <alignment horizontal="left" indent="1"/>
    </xf>
    <xf numFmtId="0" fontId="14" fillId="0" borderId="0" xfId="0" applyFont="1" applyFill="1"/>
    <xf numFmtId="0" fontId="11" fillId="0" borderId="0" xfId="0" applyFont="1" applyFill="1" applyBorder="1" applyAlignment="1">
      <alignment horizontal="left"/>
    </xf>
    <xf numFmtId="166" fontId="19" fillId="0" borderId="0" xfId="1" applyNumberFormat="1" applyFont="1" applyFill="1"/>
    <xf numFmtId="167" fontId="11" fillId="0" borderId="0" xfId="2" applyNumberFormat="1" applyFont="1" applyFill="1"/>
    <xf numFmtId="167" fontId="18" fillId="0" borderId="4" xfId="2" applyNumberFormat="1" applyFont="1" applyFill="1" applyBorder="1"/>
    <xf numFmtId="167" fontId="18" fillId="0" borderId="0" xfId="2" applyNumberFormat="1" applyFont="1" applyFill="1" applyBorder="1"/>
    <xf numFmtId="1" fontId="4" fillId="5" borderId="0" xfId="0" applyNumberFormat="1" applyFont="1" applyFill="1"/>
    <xf numFmtId="0" fontId="1" fillId="5" borderId="0" xfId="0" applyFont="1" applyFill="1"/>
    <xf numFmtId="0" fontId="20" fillId="6" borderId="0" xfId="0" applyFont="1" applyFill="1"/>
    <xf numFmtId="0" fontId="3" fillId="6" borderId="0" xfId="0" applyFont="1" applyFill="1"/>
    <xf numFmtId="0" fontId="1" fillId="6" borderId="0" xfId="0" applyFont="1" applyFill="1"/>
    <xf numFmtId="0" fontId="3" fillId="0" borderId="7" xfId="0" applyFont="1" applyFill="1" applyBorder="1" applyAlignment="1">
      <alignment horizontal="left" indent="1"/>
    </xf>
    <xf numFmtId="0" fontId="4" fillId="0" borderId="7" xfId="0" applyFont="1" applyFill="1" applyBorder="1" applyAlignment="1">
      <alignment horizontal="left" indent="1"/>
    </xf>
    <xf numFmtId="3" fontId="19" fillId="0" borderId="0" xfId="1" applyNumberFormat="1" applyFont="1" applyFill="1"/>
    <xf numFmtId="9" fontId="11" fillId="0" borderId="0" xfId="2" applyFont="1" applyFill="1" applyBorder="1"/>
    <xf numFmtId="167" fontId="11" fillId="0" borderId="0" xfId="2" applyNumberFormat="1" applyFont="1" applyFill="1" applyBorder="1"/>
    <xf numFmtId="167" fontId="19" fillId="0" borderId="0" xfId="1" applyNumberFormat="1" applyFont="1" applyFill="1"/>
    <xf numFmtId="0" fontId="1" fillId="0" borderId="0" xfId="0" applyFont="1" applyFill="1" applyBorder="1"/>
    <xf numFmtId="0" fontId="3" fillId="0" borderId="7" xfId="0" applyFont="1" applyFill="1" applyBorder="1" applyAlignment="1">
      <alignment horizontal="left"/>
    </xf>
    <xf numFmtId="166" fontId="3" fillId="0" borderId="7" xfId="1" applyNumberFormat="1" applyFont="1" applyFill="1" applyBorder="1"/>
    <xf numFmtId="166" fontId="8" fillId="0" borderId="3" xfId="1" applyNumberFormat="1" applyFont="1" applyFill="1" applyBorder="1"/>
    <xf numFmtId="167" fontId="3" fillId="0" borderId="3" xfId="2" applyNumberFormat="1" applyFont="1" applyFill="1" applyBorder="1"/>
    <xf numFmtId="0" fontId="4" fillId="7" borderId="2" xfId="0" applyFont="1" applyFill="1" applyBorder="1" applyAlignment="1">
      <alignment horizontal="left" indent="1"/>
    </xf>
    <xf numFmtId="3" fontId="4" fillId="7" borderId="2" xfId="0" applyNumberFormat="1" applyFont="1" applyFill="1" applyBorder="1"/>
    <xf numFmtId="0" fontId="1" fillId="7" borderId="0" xfId="0" applyFont="1" applyFill="1"/>
    <xf numFmtId="3" fontId="21" fillId="7" borderId="2" xfId="0" applyNumberFormat="1" applyFont="1" applyFill="1" applyBorder="1"/>
    <xf numFmtId="167" fontId="18" fillId="0" borderId="10" xfId="2" applyNumberFormat="1" applyFont="1" applyFill="1" applyBorder="1"/>
    <xf numFmtId="167" fontId="6" fillId="0" borderId="10" xfId="2" applyNumberFormat="1" applyFont="1" applyFill="1" applyBorder="1"/>
    <xf numFmtId="0" fontId="15" fillId="3" borderId="8" xfId="3" applyNumberFormat="1" applyFont="1" applyFill="1" applyBorder="1" applyAlignment="1"/>
    <xf numFmtId="0" fontId="4" fillId="0" borderId="8" xfId="3" applyNumberFormat="1" applyFont="1" applyFill="1" applyBorder="1" applyAlignment="1"/>
    <xf numFmtId="0" fontId="3" fillId="0" borderId="8" xfId="0" applyFont="1" applyFill="1" applyBorder="1" applyAlignment="1" applyProtection="1">
      <alignment horizontal="left"/>
    </xf>
    <xf numFmtId="1" fontId="4" fillId="5" borderId="8" xfId="0" applyNumberFormat="1" applyFont="1" applyFill="1" applyBorder="1"/>
    <xf numFmtId="1" fontId="4" fillId="0" borderId="8" xfId="0" applyNumberFormat="1" applyFont="1" applyFill="1" applyBorder="1"/>
    <xf numFmtId="0" fontId="4" fillId="0" borderId="8" xfId="0" applyFont="1" applyFill="1" applyBorder="1" applyAlignment="1">
      <alignment horizontal="right"/>
    </xf>
    <xf numFmtId="3" fontId="7" fillId="0" borderId="8" xfId="0" applyNumberFormat="1" applyFont="1" applyFill="1" applyBorder="1"/>
    <xf numFmtId="3" fontId="18" fillId="0" borderId="8" xfId="0" applyNumberFormat="1" applyFont="1" applyFill="1" applyBorder="1"/>
    <xf numFmtId="3" fontId="3" fillId="0" borderId="8" xfId="0" applyNumberFormat="1" applyFont="1" applyFill="1" applyBorder="1"/>
    <xf numFmtId="3" fontId="7" fillId="7" borderId="8" xfId="0" applyNumberFormat="1" applyFont="1" applyFill="1" applyBorder="1"/>
    <xf numFmtId="167" fontId="4" fillId="0" borderId="8" xfId="0" applyNumberFormat="1" applyFont="1" applyFill="1" applyBorder="1"/>
    <xf numFmtId="0" fontId="3" fillId="6" borderId="8" xfId="0" applyFont="1" applyFill="1" applyBorder="1"/>
    <xf numFmtId="0" fontId="3" fillId="0" borderId="8" xfId="0" applyFont="1" applyFill="1" applyBorder="1"/>
    <xf numFmtId="0" fontId="11" fillId="0" borderId="8" xfId="0" applyFont="1" applyFill="1" applyBorder="1"/>
    <xf numFmtId="167" fontId="3" fillId="0" borderId="8" xfId="0" applyNumberFormat="1" applyFont="1" applyFill="1" applyBorder="1"/>
    <xf numFmtId="3" fontId="4" fillId="0" borderId="8" xfId="0" applyNumberFormat="1" applyFont="1" applyFill="1" applyBorder="1"/>
    <xf numFmtId="3" fontId="6" fillId="0" borderId="8" xfId="0" applyNumberFormat="1" applyFont="1" applyFill="1" applyBorder="1"/>
    <xf numFmtId="167" fontId="18" fillId="0" borderId="8" xfId="2" applyNumberFormat="1" applyFont="1" applyFill="1" applyBorder="1"/>
    <xf numFmtId="166" fontId="19" fillId="0" borderId="3" xfId="1" applyNumberFormat="1" applyFont="1" applyFill="1" applyBorder="1"/>
    <xf numFmtId="167" fontId="11" fillId="0" borderId="3" xfId="2" applyNumberFormat="1" applyFont="1" applyFill="1" applyBorder="1"/>
    <xf numFmtId="166" fontId="11" fillId="0" borderId="0" xfId="1" applyNumberFormat="1" applyFont="1" applyFill="1" applyBorder="1"/>
    <xf numFmtId="167" fontId="3" fillId="0" borderId="12" xfId="2" applyNumberFormat="1" applyFont="1" applyFill="1" applyBorder="1"/>
    <xf numFmtId="3" fontId="11" fillId="0" borderId="1" xfId="0" applyNumberFormat="1" applyFont="1" applyFill="1" applyBorder="1"/>
    <xf numFmtId="167" fontId="18" fillId="0" borderId="1" xfId="2" applyNumberFormat="1" applyFont="1" applyFill="1" applyBorder="1"/>
    <xf numFmtId="167" fontId="18" fillId="0" borderId="13" xfId="2" applyNumberFormat="1" applyFont="1" applyFill="1" applyBorder="1"/>
    <xf numFmtId="0" fontId="23" fillId="0" borderId="0" xfId="0" applyFont="1"/>
    <xf numFmtId="0" fontId="0" fillId="0" borderId="0" xfId="0" applyFont="1"/>
    <xf numFmtId="0" fontId="0" fillId="0" borderId="0" xfId="0" applyFont="1" applyAlignment="1">
      <alignment horizontal="left" indent="5"/>
    </xf>
    <xf numFmtId="0" fontId="0" fillId="0" borderId="0" xfId="0" applyFont="1" applyAlignment="1">
      <alignment horizontal="left" indent="9"/>
    </xf>
    <xf numFmtId="0" fontId="25" fillId="0" borderId="0" xfId="4" applyFont="1" applyAlignment="1" applyProtection="1">
      <alignment horizontal="left" indent="13"/>
    </xf>
    <xf numFmtId="0" fontId="0" fillId="0" borderId="0" xfId="0" applyFont="1" applyAlignment="1">
      <alignment horizontal="left" indent="13"/>
    </xf>
    <xf numFmtId="0" fontId="26" fillId="0" borderId="0" xfId="0" applyFont="1"/>
    <xf numFmtId="0" fontId="0" fillId="0" borderId="0" xfId="0" applyAlignment="1">
      <alignment horizontal="left" indent="5"/>
    </xf>
    <xf numFmtId="3" fontId="3" fillId="0" borderId="7" xfId="0" applyNumberFormat="1" applyFont="1" applyFill="1" applyBorder="1"/>
    <xf numFmtId="3" fontId="4" fillId="0" borderId="7" xfId="0" applyNumberFormat="1" applyFont="1" applyFill="1" applyBorder="1"/>
    <xf numFmtId="167" fontId="11" fillId="0" borderId="0" xfId="1" applyNumberFormat="1" applyFont="1" applyFill="1" applyBorder="1"/>
    <xf numFmtId="167" fontId="11" fillId="0" borderId="0" xfId="1" applyNumberFormat="1" applyFont="1" applyFill="1"/>
    <xf numFmtId="3" fontId="27" fillId="0" borderId="0" xfId="0" applyNumberFormat="1" applyFont="1" applyFill="1" applyBorder="1"/>
    <xf numFmtId="3" fontId="12" fillId="7" borderId="2" xfId="0" applyNumberFormat="1" applyFont="1" applyFill="1" applyBorder="1"/>
    <xf numFmtId="166" fontId="27" fillId="0" borderId="0" xfId="1" applyNumberFormat="1" applyFont="1" applyFill="1"/>
    <xf numFmtId="166" fontId="27" fillId="0" borderId="2" xfId="1" applyNumberFormat="1" applyFont="1" applyFill="1" applyBorder="1"/>
    <xf numFmtId="166" fontId="27" fillId="0" borderId="1" xfId="1" applyNumberFormat="1" applyFont="1" applyFill="1" applyBorder="1"/>
    <xf numFmtId="166" fontId="27" fillId="0" borderId="7" xfId="1" applyNumberFormat="1" applyFont="1" applyFill="1" applyBorder="1"/>
    <xf numFmtId="3" fontId="27" fillId="0" borderId="1" xfId="0" applyNumberFormat="1" applyFont="1" applyFill="1" applyBorder="1"/>
    <xf numFmtId="3" fontId="27" fillId="0" borderId="0" xfId="1" applyNumberFormat="1" applyFont="1" applyFill="1"/>
    <xf numFmtId="167" fontId="4" fillId="0" borderId="6" xfId="2" applyNumberFormat="1" applyFont="1" applyFill="1" applyBorder="1"/>
    <xf numFmtId="167" fontId="4" fillId="0" borderId="9" xfId="2" applyNumberFormat="1" applyFont="1" applyFill="1" applyBorder="1"/>
    <xf numFmtId="167" fontId="11" fillId="0" borderId="4" xfId="2" applyNumberFormat="1" applyFont="1" applyFill="1" applyBorder="1"/>
    <xf numFmtId="167" fontId="11" fillId="0" borderId="10" xfId="2" applyNumberFormat="1" applyFont="1" applyFill="1" applyBorder="1"/>
    <xf numFmtId="3" fontId="3" fillId="0" borderId="4" xfId="0" applyNumberFormat="1" applyFont="1" applyFill="1" applyBorder="1"/>
    <xf numFmtId="3" fontId="3" fillId="0" borderId="10" xfId="0" applyNumberFormat="1" applyFont="1" applyFill="1" applyBorder="1"/>
    <xf numFmtId="167" fontId="4" fillId="0" borderId="4" xfId="2" applyNumberFormat="1" applyFont="1" applyFill="1" applyBorder="1"/>
    <xf numFmtId="167" fontId="4" fillId="0" borderId="10" xfId="2" applyNumberFormat="1" applyFont="1" applyFill="1" applyBorder="1"/>
    <xf numFmtId="9" fontId="3" fillId="0" borderId="10" xfId="2" applyFont="1" applyFill="1" applyBorder="1"/>
    <xf numFmtId="167" fontId="28" fillId="0" borderId="4" xfId="2" applyNumberFormat="1" applyFont="1" applyFill="1" applyBorder="1"/>
    <xf numFmtId="167" fontId="28" fillId="0" borderId="10" xfId="2" applyNumberFormat="1" applyFont="1" applyFill="1" applyBorder="1"/>
    <xf numFmtId="9" fontId="6" fillId="0" borderId="4" xfId="2" applyFont="1" applyFill="1" applyBorder="1"/>
    <xf numFmtId="9" fontId="6" fillId="0" borderId="10" xfId="2" applyFont="1" applyFill="1" applyBorder="1"/>
    <xf numFmtId="3" fontId="3" fillId="8" borderId="0" xfId="0" applyNumberFormat="1" applyFont="1" applyFill="1" applyBorder="1"/>
    <xf numFmtId="167" fontId="11" fillId="8" borderId="0" xfId="2" applyNumberFormat="1" applyFont="1" applyFill="1" applyBorder="1"/>
    <xf numFmtId="3" fontId="8" fillId="8" borderId="7" xfId="0" applyNumberFormat="1" applyFont="1" applyFill="1" applyBorder="1"/>
    <xf numFmtId="3" fontId="4" fillId="8" borderId="2" xfId="0" applyNumberFormat="1" applyFont="1" applyFill="1" applyBorder="1"/>
    <xf numFmtId="167" fontId="4" fillId="8" borderId="0" xfId="0" applyNumberFormat="1" applyFont="1" applyFill="1" applyBorder="1"/>
    <xf numFmtId="167" fontId="18" fillId="8" borderId="4" xfId="2" applyNumberFormat="1" applyFont="1" applyFill="1" applyBorder="1"/>
    <xf numFmtId="166" fontId="8" fillId="8" borderId="0" xfId="1" applyNumberFormat="1" applyFont="1" applyFill="1"/>
    <xf numFmtId="167" fontId="11" fillId="8" borderId="0" xfId="2" applyNumberFormat="1" applyFont="1" applyFill="1"/>
    <xf numFmtId="167" fontId="3" fillId="8" borderId="0" xfId="2" applyNumberFormat="1" applyFont="1" applyFill="1"/>
    <xf numFmtId="166" fontId="8" fillId="8" borderId="2" xfId="1" applyNumberFormat="1" applyFont="1" applyFill="1" applyBorder="1"/>
    <xf numFmtId="167" fontId="3" fillId="8" borderId="2" xfId="2" applyNumberFormat="1" applyFont="1" applyFill="1" applyBorder="1"/>
    <xf numFmtId="167" fontId="3" fillId="8" borderId="3" xfId="2" applyNumberFormat="1" applyFont="1" applyFill="1" applyBorder="1"/>
    <xf numFmtId="3" fontId="21" fillId="8" borderId="2" xfId="0" applyNumberFormat="1" applyFont="1" applyFill="1" applyBorder="1"/>
    <xf numFmtId="3" fontId="3" fillId="8" borderId="1" xfId="0" applyNumberFormat="1" applyFont="1" applyFill="1" applyBorder="1"/>
    <xf numFmtId="167" fontId="3" fillId="8" borderId="0" xfId="0" applyNumberFormat="1" applyFont="1" applyFill="1" applyBorder="1"/>
    <xf numFmtId="3" fontId="22" fillId="8" borderId="7" xfId="0" applyNumberFormat="1" applyFont="1" applyFill="1" applyBorder="1"/>
    <xf numFmtId="3" fontId="4" fillId="8" borderId="0" xfId="0" applyNumberFormat="1" applyFont="1" applyFill="1" applyBorder="1"/>
    <xf numFmtId="3" fontId="7" fillId="8" borderId="4" xfId="0" applyNumberFormat="1" applyFont="1" applyFill="1" applyBorder="1"/>
    <xf numFmtId="3" fontId="6" fillId="8" borderId="0" xfId="0" applyNumberFormat="1" applyFont="1" applyFill="1" applyBorder="1"/>
    <xf numFmtId="166" fontId="8" fillId="8" borderId="1" xfId="1" applyNumberFormat="1" applyFont="1" applyFill="1" applyBorder="1"/>
    <xf numFmtId="167" fontId="11" fillId="8" borderId="3" xfId="2" applyNumberFormat="1" applyFont="1" applyFill="1" applyBorder="1"/>
    <xf numFmtId="166" fontId="3" fillId="8" borderId="7" xfId="1" applyNumberFormat="1" applyFont="1" applyFill="1" applyBorder="1"/>
    <xf numFmtId="166" fontId="3" fillId="8" borderId="0" xfId="1" applyNumberFormat="1" applyFont="1" applyFill="1"/>
    <xf numFmtId="167" fontId="28" fillId="8" borderId="4" xfId="2" applyNumberFormat="1" applyFont="1" applyFill="1" applyBorder="1"/>
    <xf numFmtId="167" fontId="13" fillId="8" borderId="4" xfId="2" applyNumberFormat="1" applyFont="1" applyFill="1" applyBorder="1"/>
    <xf numFmtId="166" fontId="3" fillId="8" borderId="2" xfId="1" applyNumberFormat="1" applyFont="1" applyFill="1" applyBorder="1"/>
    <xf numFmtId="166" fontId="3" fillId="8" borderId="1" xfId="1" applyNumberFormat="1" applyFont="1" applyFill="1" applyBorder="1"/>
    <xf numFmtId="167" fontId="4" fillId="8" borderId="6" xfId="2" applyNumberFormat="1" applyFont="1" applyFill="1" applyBorder="1"/>
    <xf numFmtId="167" fontId="11" fillId="8" borderId="4" xfId="2" applyNumberFormat="1" applyFont="1" applyFill="1" applyBorder="1"/>
    <xf numFmtId="166" fontId="27" fillId="8" borderId="0" xfId="1" applyNumberFormat="1" applyFont="1" applyFill="1"/>
    <xf numFmtId="3" fontId="3" fillId="8" borderId="4" xfId="0" applyNumberFormat="1" applyFont="1" applyFill="1" applyBorder="1"/>
    <xf numFmtId="167" fontId="4" fillId="8" borderId="4" xfId="2" applyNumberFormat="1" applyFont="1" applyFill="1" applyBorder="1"/>
    <xf numFmtId="167" fontId="28" fillId="8" borderId="10" xfId="2" applyNumberFormat="1" applyFont="1" applyFill="1" applyBorder="1"/>
    <xf numFmtId="167" fontId="13" fillId="8" borderId="10" xfId="2" applyNumberFormat="1" applyFont="1" applyFill="1" applyBorder="1"/>
    <xf numFmtId="3" fontId="7" fillId="8" borderId="10" xfId="0" applyNumberFormat="1" applyFont="1" applyFill="1" applyBorder="1"/>
    <xf numFmtId="3" fontId="8" fillId="8" borderId="0" xfId="1" applyNumberFormat="1" applyFont="1" applyFill="1"/>
    <xf numFmtId="9" fontId="11" fillId="8" borderId="0" xfId="2" applyFont="1" applyFill="1" applyBorder="1"/>
    <xf numFmtId="9" fontId="6" fillId="8" borderId="4" xfId="2" applyFont="1" applyFill="1" applyBorder="1"/>
    <xf numFmtId="167" fontId="19" fillId="8" borderId="0" xfId="1" applyNumberFormat="1" applyFont="1" applyFill="1" applyBorder="1"/>
    <xf numFmtId="9" fontId="3" fillId="8" borderId="0" xfId="2" applyFont="1" applyFill="1" applyBorder="1"/>
    <xf numFmtId="167" fontId="19" fillId="8" borderId="0" xfId="1" applyNumberFormat="1" applyFont="1" applyFill="1"/>
    <xf numFmtId="167" fontId="11" fillId="8" borderId="0" xfId="1" applyNumberFormat="1" applyFont="1" applyFill="1" applyBorder="1"/>
    <xf numFmtId="167" fontId="11" fillId="8" borderId="0" xfId="1" applyNumberFormat="1" applyFont="1" applyFill="1"/>
    <xf numFmtId="167" fontId="28" fillId="8" borderId="5" xfId="2" applyNumberFormat="1" applyFont="1" applyFill="1" applyBorder="1"/>
    <xf numFmtId="167" fontId="28" fillId="8" borderId="11" xfId="2" applyNumberFormat="1" applyFont="1" applyFill="1" applyBorder="1"/>
    <xf numFmtId="1" fontId="10" fillId="0" borderId="8" xfId="0" applyNumberFormat="1" applyFont="1" applyFill="1" applyBorder="1"/>
    <xf numFmtId="3" fontId="17" fillId="0" borderId="8" xfId="0" applyNumberFormat="1" applyFont="1" applyFill="1" applyBorder="1"/>
    <xf numFmtId="9" fontId="0" fillId="0" borderId="0" xfId="0" applyNumberFormat="1" applyFont="1"/>
    <xf numFmtId="9" fontId="27" fillId="0" borderId="0" xfId="0" applyNumberFormat="1" applyFont="1"/>
    <xf numFmtId="9" fontId="13" fillId="0" borderId="0" xfId="0" applyNumberFormat="1" applyFont="1"/>
    <xf numFmtId="9" fontId="6" fillId="0" borderId="0" xfId="0" applyNumberFormat="1" applyFont="1"/>
    <xf numFmtId="0" fontId="0" fillId="8" borderId="0" xfId="0" applyFont="1" applyFill="1"/>
    <xf numFmtId="0" fontId="29" fillId="0" borderId="0" xfId="5"/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31" fillId="10" borderId="1" xfId="7" applyBorder="1" applyAlignment="1">
      <alignment horizontal="right"/>
    </xf>
    <xf numFmtId="0" fontId="28" fillId="0" borderId="0" xfId="0" applyFont="1"/>
    <xf numFmtId="0" fontId="30" fillId="9" borderId="14" xfId="6" applyAlignment="1">
      <alignment horizontal="center" wrapText="1"/>
    </xf>
  </cellXfs>
  <cellStyles count="8">
    <cellStyle name="Accent1" xfId="7" builtinId="29"/>
    <cellStyle name="Comma" xfId="1" builtinId="3"/>
    <cellStyle name="Hyperlink" xfId="4" builtinId="8"/>
    <cellStyle name="Items_Optional" xfId="3"/>
    <cellStyle name="Normal" xfId="0" builtinId="0"/>
    <cellStyle name="Output" xfId="6" builtinId="21"/>
    <cellStyle name="Percent" xfId="2" builtinId="5"/>
    <cellStyle name="Title" xfId="5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5</xdr:row>
      <xdr:rowOff>0</xdr:rowOff>
    </xdr:from>
    <xdr:to>
      <xdr:col>0</xdr:col>
      <xdr:colOff>171451</xdr:colOff>
      <xdr:row>14</xdr:row>
      <xdr:rowOff>0</xdr:rowOff>
    </xdr:to>
    <xdr:cxnSp macro="">
      <xdr:nvCxnSpPr>
        <xdr:cNvPr id="3" name="Straight Arrow Connector 2"/>
        <xdr:cNvCxnSpPr/>
      </xdr:nvCxnSpPr>
      <xdr:spPr>
        <a:xfrm flipH="1">
          <a:off x="171450" y="1047750"/>
          <a:ext cx="1" cy="1714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3</xdr:row>
      <xdr:rowOff>104775</xdr:rowOff>
    </xdr:from>
    <xdr:to>
      <xdr:col>5</xdr:col>
      <xdr:colOff>180975</xdr:colOff>
      <xdr:row>3</xdr:row>
      <xdr:rowOff>104775</xdr:rowOff>
    </xdr:to>
    <xdr:cxnSp macro="">
      <xdr:nvCxnSpPr>
        <xdr:cNvPr id="8" name="Straight Arrow Connector 7"/>
        <xdr:cNvCxnSpPr/>
      </xdr:nvCxnSpPr>
      <xdr:spPr>
        <a:xfrm>
          <a:off x="952500" y="771525"/>
          <a:ext cx="19621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Table1" displayName="Table1" ref="B4:G9" totalsRowShown="0">
  <autoFilter ref="B4:G9"/>
  <tableColumns count="6">
    <tableColumn id="1" name="Name"/>
    <tableColumn id="2" name="First_Name "/>
    <tableColumn id="3" name="Last_Name "/>
    <tableColumn id="4" name="Email"/>
    <tableColumn id="5" name="Phone "/>
    <tableColumn id="6" name="ID 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"/>
  <sheetViews>
    <sheetView showGridLines="0" workbookViewId="0">
      <selection activeCell="D16" sqref="D16"/>
    </sheetView>
  </sheetViews>
  <sheetFormatPr defaultRowHeight="15" x14ac:dyDescent="0.25"/>
  <cols>
    <col min="1" max="1" width="4" customWidth="1"/>
    <col min="2" max="2" width="14.85546875" customWidth="1"/>
    <col min="3" max="7" width="15.5703125" customWidth="1"/>
  </cols>
  <sheetData>
    <row r="2" spans="2:7" x14ac:dyDescent="0.25">
      <c r="B2" t="s">
        <v>102</v>
      </c>
      <c r="C2" s="196"/>
      <c r="D2" s="196"/>
    </row>
    <row r="4" spans="2:7" x14ac:dyDescent="0.25">
      <c r="B4" t="s">
        <v>74</v>
      </c>
      <c r="C4" t="s">
        <v>79</v>
      </c>
      <c r="D4" t="s">
        <v>80</v>
      </c>
      <c r="E4" t="s">
        <v>81</v>
      </c>
      <c r="F4" t="s">
        <v>82</v>
      </c>
      <c r="G4" t="s">
        <v>83</v>
      </c>
    </row>
    <row r="5" spans="2:7" x14ac:dyDescent="0.25">
      <c r="B5" t="s">
        <v>75</v>
      </c>
    </row>
    <row r="6" spans="2:7" x14ac:dyDescent="0.25">
      <c r="B6" t="s">
        <v>76</v>
      </c>
    </row>
    <row r="7" spans="2:7" x14ac:dyDescent="0.25">
      <c r="B7" t="s">
        <v>77</v>
      </c>
    </row>
    <row r="8" spans="2:7" x14ac:dyDescent="0.25">
      <c r="B8" t="s">
        <v>78</v>
      </c>
    </row>
    <row r="9" spans="2:7" x14ac:dyDescent="0.25">
      <c r="B9" t="s">
        <v>101</v>
      </c>
    </row>
  </sheetData>
  <mergeCells count="1">
    <mergeCell ref="C2:D2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showGridLines="0" workbookViewId="0">
      <selection activeCell="B3" sqref="B3"/>
    </sheetView>
  </sheetViews>
  <sheetFormatPr defaultRowHeight="15" x14ac:dyDescent="0.25"/>
  <cols>
    <col min="1" max="1" width="4.42578125" customWidth="1"/>
  </cols>
  <sheetData>
    <row r="2" spans="2:2" ht="22.5" x14ac:dyDescent="0.3">
      <c r="B2" s="190" t="s">
        <v>113</v>
      </c>
    </row>
    <row r="4" spans="2:2" x14ac:dyDescent="0.25">
      <c r="B4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showGridLines="0" workbookViewId="0">
      <selection sqref="A1:XFD1048576"/>
    </sheetView>
  </sheetViews>
  <sheetFormatPr defaultRowHeight="15" x14ac:dyDescent="0.25"/>
  <cols>
    <col min="1" max="1" width="4.42578125" customWidth="1"/>
  </cols>
  <sheetData>
    <row r="2" spans="2:2" ht="22.5" x14ac:dyDescent="0.3">
      <c r="B2" s="190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5"/>
  <sheetViews>
    <sheetView showGridLines="0" workbookViewId="0">
      <selection activeCell="D12" sqref="D12"/>
    </sheetView>
  </sheetViews>
  <sheetFormatPr defaultRowHeight="15" x14ac:dyDescent="0.25"/>
  <cols>
    <col min="1" max="1" width="3.85546875" style="106" customWidth="1"/>
    <col min="2" max="16384" width="9.140625" style="106"/>
  </cols>
  <sheetData>
    <row r="2" spans="2:4" ht="22.5" x14ac:dyDescent="0.3">
      <c r="B2" s="190" t="s">
        <v>93</v>
      </c>
      <c r="D2" s="111"/>
    </row>
    <row r="3" spans="2:4" x14ac:dyDescent="0.25">
      <c r="C3" s="107"/>
      <c r="D3" s="107"/>
    </row>
    <row r="4" spans="2:4" x14ac:dyDescent="0.25">
      <c r="B4" s="186">
        <v>0</v>
      </c>
      <c r="C4" s="191" t="s">
        <v>94</v>
      </c>
      <c r="D4" s="112"/>
    </row>
    <row r="5" spans="2:4" x14ac:dyDescent="0.25">
      <c r="B5" s="185">
        <v>0</v>
      </c>
      <c r="C5" s="191" t="s">
        <v>95</v>
      </c>
      <c r="D5" s="112"/>
    </row>
    <row r="6" spans="2:4" x14ac:dyDescent="0.25">
      <c r="B6" s="187">
        <v>0</v>
      </c>
      <c r="C6" s="191" t="s">
        <v>98</v>
      </c>
      <c r="D6" s="112"/>
    </row>
    <row r="7" spans="2:4" x14ac:dyDescent="0.25">
      <c r="B7" s="188">
        <v>0</v>
      </c>
      <c r="C7" s="191" t="s">
        <v>96</v>
      </c>
      <c r="D7" s="112"/>
    </row>
    <row r="8" spans="2:4" x14ac:dyDescent="0.25">
      <c r="B8" s="189"/>
      <c r="C8" s="191" t="s">
        <v>97</v>
      </c>
      <c r="D8" s="108"/>
    </row>
    <row r="9" spans="2:4" x14ac:dyDescent="0.25">
      <c r="C9" s="107"/>
      <c r="D9" s="107"/>
    </row>
    <row r="10" spans="2:4" x14ac:dyDescent="0.25">
      <c r="C10" s="107"/>
      <c r="D10" s="107"/>
    </row>
    <row r="11" spans="2:4" x14ac:dyDescent="0.25">
      <c r="C11" s="107"/>
      <c r="D11" s="107"/>
    </row>
    <row r="12" spans="2:4" x14ac:dyDescent="0.25">
      <c r="C12" s="109"/>
      <c r="D12" s="109"/>
    </row>
    <row r="13" spans="2:4" x14ac:dyDescent="0.25">
      <c r="C13" s="109"/>
      <c r="D13" s="109"/>
    </row>
    <row r="14" spans="2:4" x14ac:dyDescent="0.25">
      <c r="C14" s="110"/>
      <c r="D14" s="110"/>
    </row>
    <row r="15" spans="2:4" x14ac:dyDescent="0.25">
      <c r="C15" s="107"/>
      <c r="D15" s="10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P180"/>
  <sheetViews>
    <sheetView tabSelected="1" topLeftCell="A62" zoomScale="90" zoomScaleNormal="90" workbookViewId="0">
      <selection activeCell="A78" sqref="A78"/>
    </sheetView>
  </sheetViews>
  <sheetFormatPr defaultRowHeight="15" x14ac:dyDescent="0.25"/>
  <cols>
    <col min="1" max="1" width="36.28515625" style="1" bestFit="1" customWidth="1"/>
    <col min="2" max="2" width="9.140625" style="1"/>
    <col min="3" max="3" width="8.5703125" style="1" customWidth="1"/>
    <col min="4" max="15" width="9.140625" style="1"/>
    <col min="16" max="16" width="55.140625" style="92" customWidth="1"/>
    <col min="17" max="16384" width="9.140625" style="2"/>
  </cols>
  <sheetData>
    <row r="1" spans="1:16" s="40" customFormat="1" x14ac:dyDescent="0.25">
      <c r="A1" s="41" t="s">
        <v>57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80" t="s">
        <v>70</v>
      </c>
    </row>
    <row r="2" spans="1:16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1"/>
    </row>
    <row r="3" spans="1:16" x14ac:dyDescent="0.25">
      <c r="A3" s="4"/>
      <c r="B3" s="5">
        <v>2010</v>
      </c>
      <c r="C3" s="5">
        <v>2011</v>
      </c>
      <c r="D3" s="5" t="s">
        <v>27</v>
      </c>
      <c r="E3" s="5" t="s">
        <v>28</v>
      </c>
      <c r="F3" s="5" t="s">
        <v>29</v>
      </c>
      <c r="G3" s="5" t="s">
        <v>30</v>
      </c>
      <c r="H3" s="5">
        <v>2012</v>
      </c>
      <c r="I3" s="5" t="s">
        <v>31</v>
      </c>
      <c r="J3" s="5" t="s">
        <v>32</v>
      </c>
      <c r="K3" s="5" t="s">
        <v>33</v>
      </c>
      <c r="L3" s="5" t="s">
        <v>66</v>
      </c>
      <c r="M3" s="5" t="s">
        <v>67</v>
      </c>
      <c r="N3" s="5" t="s">
        <v>68</v>
      </c>
      <c r="O3" s="5" t="s">
        <v>69</v>
      </c>
      <c r="P3" s="82"/>
    </row>
    <row r="4" spans="1:16" s="59" customFormat="1" x14ac:dyDescent="0.25">
      <c r="A4" s="58" t="s">
        <v>36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83"/>
    </row>
    <row r="5" spans="1:16" x14ac:dyDescent="0.25">
      <c r="A5" s="46" t="s">
        <v>35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4"/>
    </row>
    <row r="6" spans="1:16" x14ac:dyDescent="0.25">
      <c r="A6" s="46" t="s">
        <v>86</v>
      </c>
      <c r="B6" s="9"/>
      <c r="C6" s="9"/>
      <c r="D6" s="23"/>
      <c r="E6" s="23"/>
      <c r="F6" s="23"/>
      <c r="G6" s="23"/>
      <c r="H6" s="23"/>
      <c r="I6" s="23"/>
      <c r="J6" s="23"/>
      <c r="K6" s="23"/>
      <c r="L6" s="9"/>
      <c r="M6" s="9"/>
      <c r="N6" s="9"/>
      <c r="O6" s="9"/>
      <c r="P6" s="85"/>
    </row>
    <row r="7" spans="1:16" x14ac:dyDescent="0.25">
      <c r="A7" s="10" t="s">
        <v>0</v>
      </c>
      <c r="B7" s="117">
        <v>80251</v>
      </c>
      <c r="C7" s="117">
        <v>94690</v>
      </c>
      <c r="D7" s="138"/>
      <c r="E7" s="138"/>
      <c r="F7" s="138"/>
      <c r="G7" s="138"/>
      <c r="H7" s="117">
        <v>103942</v>
      </c>
      <c r="I7" s="138"/>
      <c r="J7" s="138"/>
      <c r="K7" s="138"/>
      <c r="L7" s="138"/>
      <c r="M7" s="24">
        <f>M34*M126/1000</f>
        <v>103942</v>
      </c>
      <c r="N7" s="24">
        <f>N34*N126/1000</f>
        <v>103942</v>
      </c>
      <c r="O7" s="24">
        <f>O34*O126/1000</f>
        <v>103942</v>
      </c>
      <c r="P7" s="86"/>
    </row>
    <row r="8" spans="1:16" s="47" customFormat="1" x14ac:dyDescent="0.25">
      <c r="A8" s="33" t="s">
        <v>61</v>
      </c>
      <c r="B8" s="67"/>
      <c r="C8" s="67">
        <f>C7/B7-1</f>
        <v>0.17992299161381164</v>
      </c>
      <c r="D8" s="139"/>
      <c r="E8" s="139"/>
      <c r="F8" s="139"/>
      <c r="G8" s="139"/>
      <c r="H8" s="67">
        <f>H7/C7-1</f>
        <v>9.7708311331714093E-2</v>
      </c>
      <c r="I8" s="139"/>
      <c r="J8" s="139"/>
      <c r="K8" s="139"/>
      <c r="L8" s="139"/>
      <c r="M8" s="67">
        <f>M7/H7-1</f>
        <v>0</v>
      </c>
      <c r="N8" s="67">
        <f t="shared" ref="N8:O8" si="0">N7/M7-1</f>
        <v>0</v>
      </c>
      <c r="O8" s="67">
        <f t="shared" si="0"/>
        <v>0</v>
      </c>
      <c r="P8" s="87"/>
    </row>
    <row r="9" spans="1:16" x14ac:dyDescent="0.25">
      <c r="A9" s="10" t="s">
        <v>1</v>
      </c>
      <c r="B9" s="117">
        <v>35441</v>
      </c>
      <c r="C9" s="117">
        <v>44096</v>
      </c>
      <c r="D9" s="138"/>
      <c r="E9" s="138"/>
      <c r="F9" s="138"/>
      <c r="G9" s="138"/>
      <c r="H9" s="117">
        <v>48771</v>
      </c>
      <c r="I9" s="138"/>
      <c r="J9" s="138"/>
      <c r="K9" s="138"/>
      <c r="L9" s="138"/>
      <c r="M9" s="24">
        <f>M68*M133/1000</f>
        <v>48771</v>
      </c>
      <c r="N9" s="24">
        <f>N68*N133/1000</f>
        <v>48771</v>
      </c>
      <c r="O9" s="24">
        <f>O68*O133/1000</f>
        <v>48771</v>
      </c>
      <c r="P9" s="86"/>
    </row>
    <row r="10" spans="1:16" s="47" customFormat="1" x14ac:dyDescent="0.25">
      <c r="A10" s="33" t="s">
        <v>61</v>
      </c>
      <c r="B10" s="67"/>
      <c r="C10" s="67">
        <f>C9/B9-1</f>
        <v>0.24420868485652214</v>
      </c>
      <c r="D10" s="139"/>
      <c r="E10" s="139"/>
      <c r="F10" s="139"/>
      <c r="G10" s="139"/>
      <c r="H10" s="67">
        <f t="shared" ref="H10" si="1">H9/C9-1</f>
        <v>0.10601868650217705</v>
      </c>
      <c r="I10" s="139"/>
      <c r="J10" s="139"/>
      <c r="K10" s="139"/>
      <c r="L10" s="139"/>
      <c r="M10" s="67">
        <f>M9/H9-1</f>
        <v>0</v>
      </c>
      <c r="N10" s="67">
        <f t="shared" ref="N10" si="2">N9/M9-1</f>
        <v>0</v>
      </c>
      <c r="O10" s="67">
        <f t="shared" ref="O10" si="3">O9/N9-1</f>
        <v>0</v>
      </c>
      <c r="P10" s="87"/>
    </row>
    <row r="11" spans="1:16" x14ac:dyDescent="0.25">
      <c r="A11" s="10" t="s">
        <v>2</v>
      </c>
      <c r="B11" s="117">
        <v>8692</v>
      </c>
      <c r="C11" s="117">
        <v>10266</v>
      </c>
      <c r="D11" s="138"/>
      <c r="E11" s="138"/>
      <c r="F11" s="138"/>
      <c r="G11" s="138"/>
      <c r="H11" s="117">
        <v>10438</v>
      </c>
      <c r="I11" s="138"/>
      <c r="J11" s="138"/>
      <c r="K11" s="138"/>
      <c r="L11" s="138"/>
      <c r="M11" s="24">
        <f>M96*M141/1000</f>
        <v>0</v>
      </c>
      <c r="N11" s="24">
        <f>N96*N141/1000</f>
        <v>0</v>
      </c>
      <c r="O11" s="24">
        <f>O96*O141/1000</f>
        <v>0</v>
      </c>
      <c r="P11" s="86"/>
    </row>
    <row r="12" spans="1:16" s="47" customFormat="1" x14ac:dyDescent="0.25">
      <c r="A12" s="33" t="s">
        <v>61</v>
      </c>
      <c r="B12" s="67"/>
      <c r="C12" s="67">
        <f>C11/B11-1</f>
        <v>0.18108605614358031</v>
      </c>
      <c r="D12" s="139"/>
      <c r="E12" s="139"/>
      <c r="F12" s="139"/>
      <c r="G12" s="139"/>
      <c r="H12" s="67">
        <f t="shared" ref="H12" si="4">H11/C11-1</f>
        <v>1.6754334697058226E-2</v>
      </c>
      <c r="I12" s="139"/>
      <c r="J12" s="139"/>
      <c r="K12" s="139"/>
      <c r="L12" s="139"/>
      <c r="M12" s="67">
        <f>M11/H11-1</f>
        <v>-1</v>
      </c>
      <c r="N12" s="67" t="e">
        <f t="shared" ref="N12" si="5">N11/M11-1</f>
        <v>#DIV/0!</v>
      </c>
      <c r="O12" s="67" t="e">
        <f t="shared" ref="O12" si="6">O11/N11-1</f>
        <v>#DIV/0!</v>
      </c>
      <c r="P12" s="87"/>
    </row>
    <row r="13" spans="1:16" x14ac:dyDescent="0.25">
      <c r="A13" s="10" t="s">
        <v>3</v>
      </c>
      <c r="B13" s="117">
        <v>5038</v>
      </c>
      <c r="C13" s="117">
        <v>5393</v>
      </c>
      <c r="D13" s="138"/>
      <c r="E13" s="138"/>
      <c r="F13" s="138"/>
      <c r="G13" s="138"/>
      <c r="H13" s="117">
        <v>6485</v>
      </c>
      <c r="I13" s="138"/>
      <c r="J13" s="138"/>
      <c r="K13" s="138"/>
      <c r="L13" s="138"/>
      <c r="M13" s="24">
        <f>M102*M142/1000</f>
        <v>0</v>
      </c>
      <c r="N13" s="24">
        <f>N102*N142/1000</f>
        <v>0</v>
      </c>
      <c r="O13" s="24">
        <f>O102*O142/1000</f>
        <v>0</v>
      </c>
      <c r="P13" s="86"/>
    </row>
    <row r="14" spans="1:16" s="47" customFormat="1" x14ac:dyDescent="0.25">
      <c r="A14" s="33" t="s">
        <v>61</v>
      </c>
      <c r="B14" s="67"/>
      <c r="C14" s="67">
        <f>C13/B13-1</f>
        <v>7.0464470027788773E-2</v>
      </c>
      <c r="D14" s="139"/>
      <c r="E14" s="139"/>
      <c r="F14" s="139"/>
      <c r="G14" s="139"/>
      <c r="H14" s="67">
        <f t="shared" ref="H14" si="7">H13/C13-1</f>
        <v>0.20248470239198957</v>
      </c>
      <c r="I14" s="139"/>
      <c r="J14" s="139"/>
      <c r="K14" s="139"/>
      <c r="L14" s="139"/>
      <c r="M14" s="67">
        <f>M13/H13-1</f>
        <v>-1</v>
      </c>
      <c r="N14" s="67" t="e">
        <f t="shared" ref="N14" si="8">N13/M13-1</f>
        <v>#DIV/0!</v>
      </c>
      <c r="O14" s="67" t="e">
        <f t="shared" ref="O14" si="9">O13/N13-1</f>
        <v>#DIV/0!</v>
      </c>
      <c r="P14" s="87"/>
    </row>
    <row r="15" spans="1:16" x14ac:dyDescent="0.25">
      <c r="A15" s="10" t="s">
        <v>4</v>
      </c>
      <c r="B15" s="117">
        <v>721</v>
      </c>
      <c r="C15" s="117">
        <v>1119</v>
      </c>
      <c r="D15" s="138"/>
      <c r="E15" s="138"/>
      <c r="F15" s="138"/>
      <c r="G15" s="138"/>
      <c r="H15" s="117">
        <v>1453</v>
      </c>
      <c r="I15" s="138"/>
      <c r="J15" s="138"/>
      <c r="K15" s="138"/>
      <c r="L15" s="138"/>
      <c r="M15" s="24">
        <f>M107*M143/1000</f>
        <v>0</v>
      </c>
      <c r="N15" s="24">
        <f>N107*N143/1000</f>
        <v>0</v>
      </c>
      <c r="O15" s="24">
        <f>O107*O143/1000</f>
        <v>0</v>
      </c>
      <c r="P15" s="86"/>
    </row>
    <row r="16" spans="1:16" s="47" customFormat="1" x14ac:dyDescent="0.25">
      <c r="A16" s="33" t="s">
        <v>61</v>
      </c>
      <c r="B16" s="67"/>
      <c r="C16" s="67">
        <f>C15/B15-1</f>
        <v>0.55201109570041607</v>
      </c>
      <c r="D16" s="139"/>
      <c r="E16" s="139"/>
      <c r="F16" s="139"/>
      <c r="G16" s="139"/>
      <c r="H16" s="67">
        <f t="shared" ref="H16" si="10">H15/C15-1</f>
        <v>0.29848078641644316</v>
      </c>
      <c r="I16" s="139"/>
      <c r="J16" s="139"/>
      <c r="K16" s="139"/>
      <c r="L16" s="139"/>
      <c r="M16" s="67">
        <f>M15/H15-1</f>
        <v>-1</v>
      </c>
      <c r="N16" s="67" t="e">
        <f t="shared" ref="N16" si="11">N15/M15-1</f>
        <v>#DIV/0!</v>
      </c>
      <c r="O16" s="67" t="e">
        <f t="shared" ref="O16" si="12">O15/N15-1</f>
        <v>#DIV/0!</v>
      </c>
      <c r="P16" s="87"/>
    </row>
    <row r="17" spans="1:16" x14ac:dyDescent="0.25">
      <c r="A17" s="10" t="s">
        <v>5</v>
      </c>
      <c r="B17" s="117">
        <v>7392</v>
      </c>
      <c r="C17" s="117">
        <v>8985</v>
      </c>
      <c r="D17" s="138"/>
      <c r="E17" s="138"/>
      <c r="F17" s="138"/>
      <c r="G17" s="138"/>
      <c r="H17" s="117">
        <v>9450</v>
      </c>
      <c r="I17" s="138"/>
      <c r="J17" s="138"/>
      <c r="K17" s="138"/>
      <c r="L17" s="138"/>
      <c r="M17" s="24">
        <f>M109*M144/1000</f>
        <v>0</v>
      </c>
      <c r="N17" s="24">
        <f>N109*N144/1000</f>
        <v>0</v>
      </c>
      <c r="O17" s="24">
        <f>O109*O144/1000</f>
        <v>0</v>
      </c>
      <c r="P17" s="86"/>
    </row>
    <row r="18" spans="1:16" s="47" customFormat="1" x14ac:dyDescent="0.25">
      <c r="A18" s="33" t="s">
        <v>61</v>
      </c>
      <c r="B18" s="67"/>
      <c r="C18" s="67">
        <f>C17/B17-1</f>
        <v>0.21550324675324672</v>
      </c>
      <c r="D18" s="139"/>
      <c r="E18" s="139"/>
      <c r="F18" s="139"/>
      <c r="G18" s="139"/>
      <c r="H18" s="67">
        <f t="shared" ref="H18" si="13">H17/C17-1</f>
        <v>5.175292153589317E-2</v>
      </c>
      <c r="I18" s="139"/>
      <c r="J18" s="139"/>
      <c r="K18" s="139"/>
      <c r="L18" s="139"/>
      <c r="M18" s="67">
        <f>M17/H17-1</f>
        <v>-1</v>
      </c>
      <c r="N18" s="67" t="e">
        <f t="shared" ref="N18" si="14">N17/M17-1</f>
        <v>#DIV/0!</v>
      </c>
      <c r="O18" s="67" t="e">
        <f t="shared" ref="O18" si="15">O17/N17-1</f>
        <v>#DIV/0!</v>
      </c>
      <c r="P18" s="87"/>
    </row>
    <row r="19" spans="1:16" x14ac:dyDescent="0.25">
      <c r="A19" s="10" t="s">
        <v>6</v>
      </c>
      <c r="B19" s="117">
        <v>8462</v>
      </c>
      <c r="C19" s="117">
        <v>10064</v>
      </c>
      <c r="D19" s="138"/>
      <c r="E19" s="138"/>
      <c r="F19" s="138"/>
      <c r="G19" s="138"/>
      <c r="H19" s="117">
        <v>9314</v>
      </c>
      <c r="I19" s="138"/>
      <c r="J19" s="138"/>
      <c r="K19" s="138"/>
      <c r="L19" s="138"/>
      <c r="M19" s="24">
        <f>M111*M145/1000</f>
        <v>0</v>
      </c>
      <c r="N19" s="24">
        <f>N111*N145/1000</f>
        <v>0</v>
      </c>
      <c r="O19" s="24">
        <f>O111*O145/1000</f>
        <v>0</v>
      </c>
      <c r="P19" s="86"/>
    </row>
    <row r="20" spans="1:16" s="47" customFormat="1" x14ac:dyDescent="0.25">
      <c r="A20" s="33" t="s">
        <v>61</v>
      </c>
      <c r="B20" s="67"/>
      <c r="C20" s="67">
        <f>C19/B19-1</f>
        <v>0.18931694634838103</v>
      </c>
      <c r="D20" s="139"/>
      <c r="E20" s="139"/>
      <c r="F20" s="139"/>
      <c r="G20" s="139"/>
      <c r="H20" s="67">
        <f t="shared" ref="H20" si="16">H19/C19-1</f>
        <v>-7.4523052464228967E-2</v>
      </c>
      <c r="I20" s="139"/>
      <c r="J20" s="139"/>
      <c r="K20" s="139"/>
      <c r="L20" s="139"/>
      <c r="M20" s="67">
        <f>M19/H19-1</f>
        <v>-1</v>
      </c>
      <c r="N20" s="67" t="e">
        <f t="shared" ref="N20" si="17">N19/M19-1</f>
        <v>#DIV/0!</v>
      </c>
      <c r="O20" s="67" t="e">
        <f t="shared" ref="O20" si="18">O19/N19-1</f>
        <v>#DIV/0!</v>
      </c>
      <c r="P20" s="87"/>
    </row>
    <row r="21" spans="1:16" x14ac:dyDescent="0.25">
      <c r="A21" s="10" t="s">
        <v>9</v>
      </c>
      <c r="B21" s="24"/>
      <c r="C21" s="117">
        <v>2652</v>
      </c>
      <c r="D21" s="138"/>
      <c r="E21" s="138"/>
      <c r="F21" s="138"/>
      <c r="G21" s="138"/>
      <c r="H21" s="117">
        <v>15999</v>
      </c>
      <c r="I21" s="138"/>
      <c r="J21" s="138"/>
      <c r="K21" s="138"/>
      <c r="L21" s="138"/>
      <c r="M21" s="24">
        <f>M113*M146/1000</f>
        <v>0</v>
      </c>
      <c r="N21" s="24">
        <f>N113*N146/1000</f>
        <v>0</v>
      </c>
      <c r="O21" s="24">
        <f>O113*O146/1000</f>
        <v>0</v>
      </c>
      <c r="P21" s="86"/>
    </row>
    <row r="22" spans="1:16" s="47" customFormat="1" x14ac:dyDescent="0.25">
      <c r="A22" s="33" t="s">
        <v>61</v>
      </c>
      <c r="B22" s="67"/>
      <c r="C22" s="67"/>
      <c r="D22" s="139"/>
      <c r="E22" s="139"/>
      <c r="F22" s="139"/>
      <c r="G22" s="139"/>
      <c r="H22" s="67">
        <f t="shared" ref="H22" si="19">H21/C21-1</f>
        <v>5.0328054298642533</v>
      </c>
      <c r="I22" s="139"/>
      <c r="J22" s="139"/>
      <c r="K22" s="139"/>
      <c r="L22" s="139"/>
      <c r="M22" s="67">
        <f>M21/H21-1</f>
        <v>-1</v>
      </c>
      <c r="N22" s="67" t="e">
        <f t="shared" ref="N22" si="20">N21/M21-1</f>
        <v>#DIV/0!</v>
      </c>
      <c r="O22" s="67" t="e">
        <f t="shared" ref="O22" si="21">O21/N21-1</f>
        <v>#DIV/0!</v>
      </c>
      <c r="P22" s="87"/>
    </row>
    <row r="23" spans="1:16" x14ac:dyDescent="0.25">
      <c r="A23" s="10" t="s">
        <v>13</v>
      </c>
      <c r="B23" s="24"/>
      <c r="C23" s="24"/>
      <c r="D23" s="138"/>
      <c r="E23" s="138"/>
      <c r="F23" s="138"/>
      <c r="G23" s="138"/>
      <c r="H23" s="117">
        <v>5879</v>
      </c>
      <c r="I23" s="138"/>
      <c r="J23" s="138"/>
      <c r="K23" s="138"/>
      <c r="L23" s="138"/>
      <c r="M23" s="24">
        <f>M117*M147/1000</f>
        <v>0</v>
      </c>
      <c r="N23" s="24">
        <f>N117*N147/1000</f>
        <v>0</v>
      </c>
      <c r="O23" s="24">
        <f>O117*O147/1000</f>
        <v>0</v>
      </c>
      <c r="P23" s="86"/>
    </row>
    <row r="24" spans="1:16" s="47" customFormat="1" x14ac:dyDescent="0.25">
      <c r="A24" s="33" t="s">
        <v>61</v>
      </c>
      <c r="B24" s="67"/>
      <c r="C24" s="67"/>
      <c r="D24" s="67"/>
      <c r="E24" s="67"/>
      <c r="F24" s="139"/>
      <c r="G24" s="139"/>
      <c r="H24" s="139"/>
      <c r="I24" s="139"/>
      <c r="J24" s="139"/>
      <c r="K24" s="139"/>
      <c r="L24" s="139"/>
      <c r="M24" s="67">
        <f>M23/H23-1</f>
        <v>-1</v>
      </c>
      <c r="N24" s="67" t="e">
        <f t="shared" ref="N24" si="22">N23/M23-1</f>
        <v>#DIV/0!</v>
      </c>
      <c r="O24" s="67" t="e">
        <f t="shared" ref="O24" si="23">O23/N23-1</f>
        <v>#DIV/0!</v>
      </c>
      <c r="P24" s="87"/>
    </row>
    <row r="25" spans="1:16" x14ac:dyDescent="0.25">
      <c r="A25" s="46" t="s">
        <v>65</v>
      </c>
      <c r="B25" s="9"/>
      <c r="C25" s="9"/>
      <c r="D25" s="23"/>
      <c r="E25" s="23"/>
      <c r="F25" s="23"/>
      <c r="G25" s="23"/>
      <c r="H25" s="23"/>
      <c r="I25" s="23"/>
      <c r="J25" s="23"/>
      <c r="K25" s="23"/>
      <c r="L25" s="23"/>
      <c r="M25" s="9"/>
      <c r="N25" s="9"/>
      <c r="O25" s="9"/>
      <c r="P25" s="85"/>
    </row>
    <row r="26" spans="1:16" x14ac:dyDescent="0.25">
      <c r="A26" s="10" t="s">
        <v>34</v>
      </c>
      <c r="B26" s="117">
        <v>-32709</v>
      </c>
      <c r="C26" s="117">
        <v>-33768</v>
      </c>
      <c r="D26" s="138"/>
      <c r="E26" s="138"/>
      <c r="F26" s="138"/>
      <c r="G26" s="138"/>
      <c r="H26" s="117">
        <v>-36929</v>
      </c>
      <c r="I26" s="138"/>
      <c r="J26" s="138"/>
      <c r="K26" s="138"/>
      <c r="L26" s="138"/>
      <c r="M26" s="24">
        <f>H26*(1+3%)</f>
        <v>-38036.870000000003</v>
      </c>
      <c r="N26" s="24">
        <f t="shared" ref="N26:N27" si="24">M26*(1+3%)</f>
        <v>-39177.976100000007</v>
      </c>
      <c r="O26" s="24">
        <f>N26*(1+3%)</f>
        <v>-40353.315383000008</v>
      </c>
      <c r="P26" s="86"/>
    </row>
    <row r="27" spans="1:16" x14ac:dyDescent="0.25">
      <c r="A27" s="10" t="s">
        <v>14</v>
      </c>
      <c r="B27" s="117">
        <v>13587</v>
      </c>
      <c r="C27" s="117">
        <v>15840</v>
      </c>
      <c r="D27" s="138"/>
      <c r="E27" s="138"/>
      <c r="F27" s="138"/>
      <c r="G27" s="138"/>
      <c r="H27" s="117">
        <v>17874</v>
      </c>
      <c r="I27" s="138"/>
      <c r="J27" s="138"/>
      <c r="K27" s="138"/>
      <c r="L27" s="138"/>
      <c r="M27" s="24">
        <f>H27*(1+3%)</f>
        <v>18410.22</v>
      </c>
      <c r="N27" s="24">
        <f t="shared" si="24"/>
        <v>18962.526600000001</v>
      </c>
      <c r="O27" s="24">
        <f>N27*(1+3%)</f>
        <v>19531.402398000002</v>
      </c>
      <c r="P27" s="86"/>
    </row>
    <row r="28" spans="1:16" s="47" customFormat="1" x14ac:dyDescent="0.25">
      <c r="A28" s="33" t="s">
        <v>61</v>
      </c>
      <c r="B28" s="67"/>
      <c r="C28" s="67">
        <f>C27/B27-1</f>
        <v>0.16582026937513805</v>
      </c>
      <c r="D28" s="139"/>
      <c r="E28" s="139"/>
      <c r="F28" s="139"/>
      <c r="G28" s="139"/>
      <c r="H28" s="67">
        <f t="shared" ref="H28" si="25">H27/C27-1</f>
        <v>0.12840909090909092</v>
      </c>
      <c r="I28" s="139"/>
      <c r="J28" s="139"/>
      <c r="K28" s="139"/>
      <c r="L28" s="139"/>
      <c r="M28" s="67">
        <f>M27/H27-1</f>
        <v>3.0000000000000027E-2</v>
      </c>
      <c r="N28" s="67">
        <f t="shared" ref="N28" si="26">N27/M27-1</f>
        <v>3.0000000000000027E-2</v>
      </c>
      <c r="O28" s="67">
        <f t="shared" ref="O28" si="27">O27/N27-1</f>
        <v>3.0000000000000027E-2</v>
      </c>
      <c r="P28" s="87"/>
    </row>
    <row r="29" spans="1:16" ht="15.75" thickBot="1" x14ac:dyDescent="0.3">
      <c r="A29" s="63" t="s">
        <v>7</v>
      </c>
      <c r="B29" s="113">
        <f>B7+B9+B11+B13+B15+B17+B19+B26+B27+B21+B23</f>
        <v>126875</v>
      </c>
      <c r="C29" s="113">
        <f>C7+C9+C11+C13+C15+C17+C19+C26+C27+C21+C23</f>
        <v>159337</v>
      </c>
      <c r="D29" s="140"/>
      <c r="E29" s="140"/>
      <c r="F29" s="140"/>
      <c r="G29" s="140"/>
      <c r="H29" s="113">
        <f>H7+H9+H11+H13+H15+H17+H19+H26+H27+H21+H23</f>
        <v>192676</v>
      </c>
      <c r="I29" s="140"/>
      <c r="J29" s="140"/>
      <c r="K29" s="140"/>
      <c r="L29" s="140"/>
      <c r="M29" s="113">
        <f>M7+M9+M11+M13+M15+M17+M19+M26+M27+M21+M23</f>
        <v>133086.35</v>
      </c>
      <c r="N29" s="113">
        <f>N7+N9+N11+N13+N15+N17+N19+N26+N27+N21+N23</f>
        <v>132497.55050000001</v>
      </c>
      <c r="O29" s="113">
        <f>O7+O9+O11+O13+O15+O17+O19+O26+O27+O21+O23</f>
        <v>131891.087015</v>
      </c>
      <c r="P29" s="88"/>
    </row>
    <row r="30" spans="1:16" s="47" customFormat="1" x14ac:dyDescent="0.25">
      <c r="A30" s="33" t="s">
        <v>61</v>
      </c>
      <c r="B30" s="67"/>
      <c r="C30" s="67">
        <f>C29/B29-1</f>
        <v>0.25585812807881769</v>
      </c>
      <c r="D30" s="139"/>
      <c r="E30" s="139"/>
      <c r="F30" s="139"/>
      <c r="G30" s="139"/>
      <c r="H30" s="67">
        <f>H29/C29-1</f>
        <v>0.20923577072494148</v>
      </c>
      <c r="I30" s="139"/>
      <c r="J30" s="139"/>
      <c r="K30" s="139"/>
      <c r="L30" s="139"/>
      <c r="M30" s="67">
        <f>M29/H29-1</f>
        <v>-0.30927385870580659</v>
      </c>
      <c r="N30" s="67">
        <f t="shared" ref="N30:O30" si="28">N29/M29-1</f>
        <v>-4.4241915117515518E-3</v>
      </c>
      <c r="O30" s="67">
        <f t="shared" si="28"/>
        <v>-4.5771675228064579E-3</v>
      </c>
      <c r="P30" s="87"/>
    </row>
    <row r="31" spans="1:16" s="47" customFormat="1" x14ac:dyDescent="0.25">
      <c r="A31" s="33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87"/>
    </row>
    <row r="32" spans="1:16" s="59" customFormat="1" x14ac:dyDescent="0.25">
      <c r="A32" s="58" t="s">
        <v>8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83"/>
    </row>
    <row r="33" spans="1:16" x14ac:dyDescent="0.25">
      <c r="A33" s="46" t="s">
        <v>85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85"/>
    </row>
    <row r="34" spans="1:16" s="76" customFormat="1" x14ac:dyDescent="0.25">
      <c r="A34" s="74" t="s">
        <v>0</v>
      </c>
      <c r="B34" s="118">
        <v>3863</v>
      </c>
      <c r="C34" s="118">
        <v>4450</v>
      </c>
      <c r="D34" s="141"/>
      <c r="E34" s="141"/>
      <c r="F34" s="141"/>
      <c r="G34" s="141"/>
      <c r="H34" s="118">
        <v>4850</v>
      </c>
      <c r="I34" s="141"/>
      <c r="J34" s="141"/>
      <c r="K34" s="141"/>
      <c r="L34" s="75"/>
      <c r="M34" s="75">
        <f>+H34*(1+M35)</f>
        <v>4850</v>
      </c>
      <c r="N34" s="75">
        <f t="shared" ref="N34:O34" si="29">+M34*(1+N35)</f>
        <v>4850</v>
      </c>
      <c r="O34" s="75">
        <f t="shared" si="29"/>
        <v>4850</v>
      </c>
      <c r="P34" s="89"/>
    </row>
    <row r="35" spans="1:16" s="52" customFormat="1" x14ac:dyDescent="0.25">
      <c r="A35" s="51" t="s">
        <v>37</v>
      </c>
      <c r="B35" s="21"/>
      <c r="C35" s="21">
        <f>C34/B34-1</f>
        <v>0.1519544395547503</v>
      </c>
      <c r="D35" s="142"/>
      <c r="E35" s="142"/>
      <c r="F35" s="142"/>
      <c r="G35" s="142"/>
      <c r="H35" s="21">
        <f>H34/C34-1</f>
        <v>8.98876404494382E-2</v>
      </c>
      <c r="I35" s="142"/>
      <c r="J35" s="142"/>
      <c r="K35" s="142"/>
      <c r="L35" s="125"/>
      <c r="M35" s="125">
        <f>M36+M37</f>
        <v>0</v>
      </c>
      <c r="N35" s="125">
        <f t="shared" ref="N35:O35" si="30">N36+N37</f>
        <v>0</v>
      </c>
      <c r="O35" s="126">
        <f t="shared" si="30"/>
        <v>0</v>
      </c>
      <c r="P35" s="90"/>
    </row>
    <row r="36" spans="1:16" s="47" customFormat="1" x14ac:dyDescent="0.25">
      <c r="A36" s="33" t="s">
        <v>71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134"/>
      <c r="M36" s="134">
        <v>0</v>
      </c>
      <c r="N36" s="134">
        <v>0</v>
      </c>
      <c r="O36" s="135">
        <v>0</v>
      </c>
      <c r="P36" s="87"/>
    </row>
    <row r="37" spans="1:16" s="47" customFormat="1" x14ac:dyDescent="0.25">
      <c r="A37" s="33" t="s">
        <v>39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127"/>
      <c r="M37" s="127">
        <f>M66</f>
        <v>0</v>
      </c>
      <c r="N37" s="127">
        <f>N66</f>
        <v>0</v>
      </c>
      <c r="O37" s="128">
        <f>O66</f>
        <v>0</v>
      </c>
      <c r="P37" s="87"/>
    </row>
    <row r="38" spans="1:16" x14ac:dyDescent="0.25">
      <c r="A38" s="10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4"/>
      <c r="M38" s="14"/>
      <c r="N38" s="15"/>
      <c r="O38" s="15"/>
      <c r="P38" s="86"/>
    </row>
    <row r="39" spans="1:16" s="62" customFormat="1" x14ac:dyDescent="0.25">
      <c r="A39" s="60" t="s">
        <v>40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91"/>
    </row>
    <row r="40" spans="1:16" x14ac:dyDescent="0.25">
      <c r="A40" s="46" t="s">
        <v>42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84"/>
    </row>
    <row r="41" spans="1:16" x14ac:dyDescent="0.25">
      <c r="A41" s="46" t="s">
        <v>43</v>
      </c>
    </row>
    <row r="42" spans="1:16" x14ac:dyDescent="0.25">
      <c r="A42" s="46" t="s">
        <v>99</v>
      </c>
    </row>
    <row r="43" spans="1:16" x14ac:dyDescent="0.25">
      <c r="A43" s="32" t="s">
        <v>16</v>
      </c>
      <c r="B43" s="119">
        <v>851</v>
      </c>
      <c r="C43" s="119">
        <v>906.9</v>
      </c>
      <c r="D43" s="144"/>
      <c r="E43" s="144"/>
      <c r="F43" s="144"/>
      <c r="G43" s="144"/>
      <c r="H43" s="119">
        <v>844.5</v>
      </c>
      <c r="I43" s="144"/>
      <c r="J43" s="144"/>
      <c r="K43" s="144"/>
      <c r="L43" s="160"/>
      <c r="M43" s="42">
        <f>H43*(1+M44)</f>
        <v>844.5</v>
      </c>
      <c r="N43" s="42">
        <f>M43*(1+N44)</f>
        <v>844.5</v>
      </c>
      <c r="O43" s="42">
        <f>N43*(1+O44)</f>
        <v>844.5</v>
      </c>
    </row>
    <row r="44" spans="1:16" s="47" customFormat="1" x14ac:dyDescent="0.25">
      <c r="A44" s="53" t="s">
        <v>61</v>
      </c>
      <c r="B44" s="54"/>
      <c r="C44" s="55">
        <f>C43/B43-1</f>
        <v>6.5687426556991779E-2</v>
      </c>
      <c r="D44" s="145"/>
      <c r="E44" s="145"/>
      <c r="F44" s="145"/>
      <c r="G44" s="145"/>
      <c r="H44" s="55">
        <f>H43/C43-1</f>
        <v>-6.8805822031094865E-2</v>
      </c>
      <c r="I44" s="145"/>
      <c r="J44" s="145"/>
      <c r="K44" s="145"/>
      <c r="L44" s="161"/>
      <c r="M44" s="161">
        <v>0</v>
      </c>
      <c r="N44" s="161">
        <v>0</v>
      </c>
      <c r="O44" s="170">
        <v>0</v>
      </c>
      <c r="P44" s="93"/>
    </row>
    <row r="45" spans="1:16" x14ac:dyDescent="0.25">
      <c r="A45" s="32" t="s">
        <v>17</v>
      </c>
      <c r="B45" s="22"/>
      <c r="C45" s="119">
        <v>593</v>
      </c>
      <c r="D45" s="144"/>
      <c r="E45" s="144"/>
      <c r="F45" s="144"/>
      <c r="G45" s="144"/>
      <c r="H45" s="119">
        <v>586.1</v>
      </c>
      <c r="I45" s="144"/>
      <c r="J45" s="144"/>
      <c r="K45" s="144"/>
      <c r="L45" s="160"/>
      <c r="M45" s="42">
        <f>H45*(1+M46)</f>
        <v>586.1</v>
      </c>
      <c r="N45" s="42">
        <f>M45*(1+N46)</f>
        <v>586.1</v>
      </c>
      <c r="O45" s="42">
        <f>N45*(1+O46)</f>
        <v>586.1</v>
      </c>
    </row>
    <row r="46" spans="1:16" s="47" customFormat="1" x14ac:dyDescent="0.25">
      <c r="A46" s="53" t="s">
        <v>61</v>
      </c>
      <c r="B46" s="54"/>
      <c r="C46" s="55"/>
      <c r="D46" s="145"/>
      <c r="E46" s="145"/>
      <c r="F46" s="145"/>
      <c r="G46" s="145"/>
      <c r="H46" s="55">
        <f>H45/C45-1</f>
        <v>-1.1635750421585156E-2</v>
      </c>
      <c r="I46" s="145"/>
      <c r="J46" s="145"/>
      <c r="K46" s="145"/>
      <c r="L46" s="161"/>
      <c r="M46" s="161">
        <v>0</v>
      </c>
      <c r="N46" s="161">
        <v>0</v>
      </c>
      <c r="O46" s="170">
        <v>0</v>
      </c>
      <c r="P46" s="93"/>
    </row>
    <row r="47" spans="1:16" x14ac:dyDescent="0.25">
      <c r="A47" s="32" t="s">
        <v>18</v>
      </c>
      <c r="B47" s="119">
        <v>150</v>
      </c>
      <c r="C47" s="119">
        <v>218.1</v>
      </c>
      <c r="D47" s="144"/>
      <c r="E47" s="144"/>
      <c r="F47" s="144"/>
      <c r="G47" s="144"/>
      <c r="H47" s="119">
        <v>267.10000000000002</v>
      </c>
      <c r="I47" s="144"/>
      <c r="J47" s="144"/>
      <c r="K47" s="144"/>
      <c r="L47" s="160"/>
      <c r="M47" s="42">
        <f>H47*(1+M48)</f>
        <v>267.10000000000002</v>
      </c>
      <c r="N47" s="42">
        <f>M47*(1+N48)</f>
        <v>267.10000000000002</v>
      </c>
      <c r="O47" s="42">
        <f>N47*(1+O48)</f>
        <v>267.10000000000002</v>
      </c>
    </row>
    <row r="48" spans="1:16" s="47" customFormat="1" x14ac:dyDescent="0.25">
      <c r="A48" s="53" t="s">
        <v>61</v>
      </c>
      <c r="B48" s="54"/>
      <c r="C48" s="55">
        <f>C47/B47-1</f>
        <v>0.45399999999999996</v>
      </c>
      <c r="D48" s="145"/>
      <c r="E48" s="145"/>
      <c r="F48" s="145"/>
      <c r="G48" s="145"/>
      <c r="H48" s="55">
        <f>H47/C47-1</f>
        <v>0.22466758367721251</v>
      </c>
      <c r="I48" s="145"/>
      <c r="J48" s="145"/>
      <c r="K48" s="145"/>
      <c r="L48" s="161"/>
      <c r="M48" s="161">
        <v>0</v>
      </c>
      <c r="N48" s="161">
        <v>0</v>
      </c>
      <c r="O48" s="170">
        <v>0</v>
      </c>
      <c r="P48" s="93"/>
    </row>
    <row r="49" spans="1:16" x14ac:dyDescent="0.25">
      <c r="A49" s="32" t="s">
        <v>19</v>
      </c>
      <c r="B49" s="119">
        <v>1650</v>
      </c>
      <c r="C49" s="119">
        <v>1930</v>
      </c>
      <c r="D49" s="144"/>
      <c r="E49" s="144"/>
      <c r="F49" s="144"/>
      <c r="G49" s="144"/>
      <c r="H49" s="119">
        <v>2370</v>
      </c>
      <c r="I49" s="144"/>
      <c r="J49" s="144"/>
      <c r="K49" s="144"/>
      <c r="L49" s="160"/>
      <c r="M49" s="42">
        <f>H49*(1+M50)</f>
        <v>2370</v>
      </c>
      <c r="N49" s="42">
        <f>M49*(1+N50)</f>
        <v>2370</v>
      </c>
      <c r="O49" s="42">
        <f>N49*(1+O50)</f>
        <v>2370</v>
      </c>
    </row>
    <row r="50" spans="1:16" s="47" customFormat="1" x14ac:dyDescent="0.25">
      <c r="A50" s="53" t="s">
        <v>61</v>
      </c>
      <c r="B50" s="54"/>
      <c r="C50" s="55">
        <f>C49/B49-1</f>
        <v>0.16969696969696968</v>
      </c>
      <c r="D50" s="145"/>
      <c r="E50" s="145"/>
      <c r="F50" s="145"/>
      <c r="G50" s="145"/>
      <c r="H50" s="55">
        <f>H49/C49-1</f>
        <v>0.22797927461139889</v>
      </c>
      <c r="I50" s="145"/>
      <c r="J50" s="145"/>
      <c r="K50" s="145"/>
      <c r="L50" s="161"/>
      <c r="M50" s="161">
        <v>0</v>
      </c>
      <c r="N50" s="161">
        <v>0</v>
      </c>
      <c r="O50" s="170">
        <v>0</v>
      </c>
      <c r="P50" s="93"/>
    </row>
    <row r="51" spans="1:16" x14ac:dyDescent="0.25">
      <c r="A51" s="33" t="s">
        <v>62</v>
      </c>
      <c r="B51" s="119">
        <v>1510</v>
      </c>
      <c r="C51" s="119">
        <v>1720</v>
      </c>
      <c r="D51" s="144"/>
      <c r="E51" s="144"/>
      <c r="F51" s="144"/>
      <c r="G51" s="144"/>
      <c r="H51" s="119">
        <v>2150</v>
      </c>
      <c r="I51" s="144"/>
      <c r="J51" s="144"/>
      <c r="K51" s="144"/>
      <c r="L51" s="160"/>
      <c r="M51" s="42">
        <f>H51*(1+M52)</f>
        <v>2150</v>
      </c>
      <c r="N51" s="42">
        <f>M51*(1+N52)</f>
        <v>2150</v>
      </c>
      <c r="O51" s="42">
        <f>N51*(1+O52)</f>
        <v>2150</v>
      </c>
    </row>
    <row r="52" spans="1:16" s="47" customFormat="1" x14ac:dyDescent="0.25">
      <c r="A52" s="33" t="s">
        <v>61</v>
      </c>
      <c r="B52" s="54"/>
      <c r="C52" s="55">
        <f>C51/B51-1</f>
        <v>0.13907284768211925</v>
      </c>
      <c r="D52" s="145"/>
      <c r="E52" s="145"/>
      <c r="F52" s="145"/>
      <c r="G52" s="145"/>
      <c r="H52" s="55">
        <f>H51/C51-1</f>
        <v>0.25</v>
      </c>
      <c r="I52" s="145"/>
      <c r="J52" s="145"/>
      <c r="K52" s="145"/>
      <c r="L52" s="161"/>
      <c r="M52" s="161">
        <v>0</v>
      </c>
      <c r="N52" s="161">
        <v>0</v>
      </c>
      <c r="O52" s="170">
        <v>0</v>
      </c>
      <c r="P52" s="93"/>
    </row>
    <row r="53" spans="1:16" x14ac:dyDescent="0.25">
      <c r="A53" s="32" t="s">
        <v>20</v>
      </c>
      <c r="B53" s="119">
        <v>406.4</v>
      </c>
      <c r="C53" s="119">
        <v>496.7</v>
      </c>
      <c r="D53" s="144"/>
      <c r="E53" s="144"/>
      <c r="F53" s="144"/>
      <c r="G53" s="144"/>
      <c r="H53" s="119">
        <v>623.29999999999995</v>
      </c>
      <c r="I53" s="144"/>
      <c r="J53" s="144"/>
      <c r="K53" s="144"/>
      <c r="L53" s="160"/>
      <c r="M53" s="42">
        <f>H53*(1+M54)</f>
        <v>623.29999999999995</v>
      </c>
      <c r="N53" s="42">
        <f>M53*(1+N54)</f>
        <v>623.29999999999995</v>
      </c>
      <c r="O53" s="42">
        <f>N53*(1+O54)</f>
        <v>623.29999999999995</v>
      </c>
    </row>
    <row r="54" spans="1:16" x14ac:dyDescent="0.25">
      <c r="A54" s="53" t="s">
        <v>61</v>
      </c>
      <c r="B54" s="22"/>
      <c r="C54" s="44">
        <f>C53/B53-1</f>
        <v>0.22219488188976388</v>
      </c>
      <c r="D54" s="146"/>
      <c r="E54" s="146"/>
      <c r="F54" s="146"/>
      <c r="G54" s="146"/>
      <c r="H54" s="44">
        <f>H53/C53-1</f>
        <v>0.25488222266961946</v>
      </c>
      <c r="I54" s="146"/>
      <c r="J54" s="146"/>
      <c r="K54" s="146"/>
      <c r="L54" s="162"/>
      <c r="M54" s="162">
        <v>0</v>
      </c>
      <c r="N54" s="162">
        <v>0</v>
      </c>
      <c r="O54" s="171">
        <v>0</v>
      </c>
    </row>
    <row r="55" spans="1:16" x14ac:dyDescent="0.25">
      <c r="A55" s="32" t="s">
        <v>21</v>
      </c>
      <c r="B55" s="119">
        <v>756.5</v>
      </c>
      <c r="C55" s="119">
        <v>772.6</v>
      </c>
      <c r="D55" s="144"/>
      <c r="E55" s="144"/>
      <c r="F55" s="144"/>
      <c r="G55" s="144"/>
      <c r="H55" s="119">
        <v>836.6</v>
      </c>
      <c r="I55" s="144"/>
      <c r="J55" s="144"/>
      <c r="K55" s="144"/>
      <c r="L55" s="160"/>
      <c r="M55" s="42">
        <f>H55*(1+M56)</f>
        <v>836.6</v>
      </c>
      <c r="N55" s="42">
        <f>M55*(1+N56)</f>
        <v>836.6</v>
      </c>
      <c r="O55" s="42">
        <f>N55*(1+O56)</f>
        <v>836.6</v>
      </c>
    </row>
    <row r="56" spans="1:16" s="47" customFormat="1" x14ac:dyDescent="0.25">
      <c r="A56" s="53" t="s">
        <v>61</v>
      </c>
      <c r="B56" s="54"/>
      <c r="C56" s="55">
        <f>C55/B55-1</f>
        <v>2.1282220753469971E-2</v>
      </c>
      <c r="D56" s="145"/>
      <c r="E56" s="145"/>
      <c r="F56" s="145"/>
      <c r="G56" s="145"/>
      <c r="H56" s="55">
        <f>H55/C55-1</f>
        <v>8.2837173181465218E-2</v>
      </c>
      <c r="I56" s="145"/>
      <c r="J56" s="145"/>
      <c r="K56" s="145"/>
      <c r="L56" s="161"/>
      <c r="M56" s="161">
        <v>0</v>
      </c>
      <c r="N56" s="161">
        <v>0</v>
      </c>
      <c r="O56" s="170">
        <v>0</v>
      </c>
      <c r="P56" s="93"/>
    </row>
    <row r="57" spans="1:16" x14ac:dyDescent="0.25">
      <c r="A57" s="34" t="s">
        <v>7</v>
      </c>
      <c r="B57" s="120">
        <v>4362.8999999999996</v>
      </c>
      <c r="C57" s="120">
        <v>4917.3</v>
      </c>
      <c r="D57" s="147"/>
      <c r="E57" s="147"/>
      <c r="F57" s="147"/>
      <c r="G57" s="147"/>
      <c r="H57" s="120">
        <v>5527.6</v>
      </c>
      <c r="I57" s="147"/>
      <c r="J57" s="147"/>
      <c r="K57" s="147"/>
      <c r="L57" s="163"/>
      <c r="M57" s="37">
        <f>M43+M45+M47+M49+M53+M55</f>
        <v>5527.6</v>
      </c>
      <c r="N57" s="37">
        <f>N43+N45+N47+N49+N53+N55</f>
        <v>5527.6</v>
      </c>
      <c r="O57" s="37">
        <f>O43+O45+O47+O49+O53+O55</f>
        <v>5527.6</v>
      </c>
    </row>
    <row r="58" spans="1:16" x14ac:dyDescent="0.25">
      <c r="A58" s="34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</row>
    <row r="59" spans="1:16" x14ac:dyDescent="0.25">
      <c r="A59" s="38" t="s">
        <v>12</v>
      </c>
      <c r="B59" s="121">
        <v>137.1</v>
      </c>
      <c r="C59" s="121">
        <v>172.7</v>
      </c>
      <c r="D59" s="157"/>
      <c r="E59" s="157"/>
      <c r="F59" s="157"/>
      <c r="G59" s="157"/>
      <c r="H59" s="121">
        <v>212.4</v>
      </c>
      <c r="I59" s="157"/>
      <c r="J59" s="157"/>
      <c r="K59" s="157"/>
      <c r="L59" s="164"/>
      <c r="M59" s="12">
        <f>H59*(1+M60)</f>
        <v>212.4</v>
      </c>
      <c r="N59" s="12">
        <f>M59*(1+N60)</f>
        <v>212.4</v>
      </c>
      <c r="O59" s="12">
        <f>N59*(1+O60)</f>
        <v>212.4</v>
      </c>
    </row>
    <row r="60" spans="1:16" s="47" customFormat="1" x14ac:dyDescent="0.25">
      <c r="A60" s="53" t="s">
        <v>61</v>
      </c>
      <c r="B60" s="98"/>
      <c r="C60" s="99">
        <f>C59/B59-1</f>
        <v>0.25966447848285923</v>
      </c>
      <c r="D60" s="158"/>
      <c r="E60" s="158"/>
      <c r="F60" s="158"/>
      <c r="G60" s="158"/>
      <c r="H60" s="99">
        <f>H59/C59-1</f>
        <v>0.2298784018529243</v>
      </c>
      <c r="I60" s="158"/>
      <c r="J60" s="158"/>
      <c r="K60" s="158"/>
      <c r="L60" s="161"/>
      <c r="M60" s="161">
        <v>0</v>
      </c>
      <c r="N60" s="161">
        <v>0</v>
      </c>
      <c r="O60" s="170">
        <v>0</v>
      </c>
      <c r="P60" s="93"/>
    </row>
    <row r="61" spans="1:16" x14ac:dyDescent="0.25">
      <c r="A61" s="38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</row>
    <row r="62" spans="1:16" ht="15.75" thickBot="1" x14ac:dyDescent="0.3">
      <c r="A62" s="70" t="s">
        <v>41</v>
      </c>
      <c r="B62" s="122">
        <v>4500</v>
      </c>
      <c r="C62" s="122">
        <v>5090</v>
      </c>
      <c r="D62" s="159"/>
      <c r="E62" s="159"/>
      <c r="F62" s="159"/>
      <c r="G62" s="159"/>
      <c r="H62" s="122">
        <v>5740</v>
      </c>
      <c r="I62" s="159"/>
      <c r="J62" s="159"/>
      <c r="K62" s="159"/>
      <c r="L62" s="159"/>
      <c r="M62" s="71">
        <f>M57+M59</f>
        <v>5740</v>
      </c>
      <c r="N62" s="71">
        <f>N57+N59</f>
        <v>5740</v>
      </c>
      <c r="O62" s="71">
        <f>O57+O59</f>
        <v>5740</v>
      </c>
    </row>
    <row r="63" spans="1:16" s="47" customFormat="1" x14ac:dyDescent="0.25">
      <c r="A63" s="53" t="s">
        <v>61</v>
      </c>
      <c r="B63" s="100"/>
      <c r="C63" s="67">
        <f>C62/B62-1</f>
        <v>0.13111111111111118</v>
      </c>
      <c r="D63" s="139"/>
      <c r="E63" s="139"/>
      <c r="F63" s="139"/>
      <c r="G63" s="139"/>
      <c r="H63" s="67">
        <f>H62/C62-1</f>
        <v>0.12770137524557956</v>
      </c>
      <c r="I63" s="139"/>
      <c r="J63" s="139"/>
      <c r="K63" s="139"/>
      <c r="L63" s="139"/>
      <c r="M63" s="67">
        <f>M62/H62-1</f>
        <v>0</v>
      </c>
      <c r="N63" s="67">
        <f>N62/M62-1</f>
        <v>0</v>
      </c>
      <c r="O63" s="67">
        <f>O62/N62-1</f>
        <v>0</v>
      </c>
      <c r="P63" s="93"/>
    </row>
    <row r="64" spans="1:16" x14ac:dyDescent="0.25">
      <c r="A64" s="38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1:16" ht="15.75" thickBot="1" x14ac:dyDescent="0.3">
      <c r="A65" s="70" t="s">
        <v>22</v>
      </c>
      <c r="B65" s="122">
        <v>2990</v>
      </c>
      <c r="C65" s="122">
        <v>3370</v>
      </c>
      <c r="D65" s="159"/>
      <c r="E65" s="159"/>
      <c r="F65" s="159"/>
      <c r="G65" s="159"/>
      <c r="H65" s="122">
        <v>3590</v>
      </c>
      <c r="I65" s="159"/>
      <c r="J65" s="159"/>
      <c r="K65" s="159"/>
      <c r="L65" s="159"/>
      <c r="M65" s="71">
        <f>M62-M51</f>
        <v>3590</v>
      </c>
      <c r="N65" s="71">
        <f>N62-N51</f>
        <v>3590</v>
      </c>
      <c r="O65" s="71">
        <f>O62-O51</f>
        <v>3590</v>
      </c>
    </row>
    <row r="66" spans="1:16" s="47" customFormat="1" x14ac:dyDescent="0.25">
      <c r="A66" s="53" t="s">
        <v>61</v>
      </c>
      <c r="B66" s="48"/>
      <c r="C66" s="67">
        <f>C65/B65-1</f>
        <v>0.1270903010033444</v>
      </c>
      <c r="D66" s="139"/>
      <c r="E66" s="139"/>
      <c r="F66" s="139"/>
      <c r="G66" s="139"/>
      <c r="H66" s="67">
        <f>H65/C65-1</f>
        <v>6.5281899109792318E-2</v>
      </c>
      <c r="I66" s="139"/>
      <c r="J66" s="139"/>
      <c r="K66" s="139"/>
      <c r="L66" s="139"/>
      <c r="M66" s="67">
        <f>M65/H65-1</f>
        <v>0</v>
      </c>
      <c r="N66" s="67">
        <f>N65/M65-1</f>
        <v>0</v>
      </c>
      <c r="O66" s="67">
        <f>O65/N65-1</f>
        <v>0</v>
      </c>
      <c r="P66" s="87"/>
    </row>
    <row r="67" spans="1:16" x14ac:dyDescent="0.25">
      <c r="A67" s="11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8"/>
      <c r="M67" s="18"/>
      <c r="N67" s="18"/>
      <c r="O67" s="18"/>
      <c r="P67" s="86"/>
    </row>
    <row r="68" spans="1:16" s="76" customFormat="1" x14ac:dyDescent="0.25">
      <c r="A68" s="74" t="s">
        <v>1</v>
      </c>
      <c r="B68" s="118">
        <v>1321</v>
      </c>
      <c r="C68" s="118">
        <v>1543</v>
      </c>
      <c r="D68" s="141"/>
      <c r="E68" s="141"/>
      <c r="F68" s="141"/>
      <c r="G68" s="141"/>
      <c r="H68" s="118">
        <v>1299</v>
      </c>
      <c r="I68" s="141"/>
      <c r="J68" s="141"/>
      <c r="K68" s="141"/>
      <c r="L68" s="141"/>
      <c r="M68" s="75">
        <f>+H68*(1+M69)</f>
        <v>1299</v>
      </c>
      <c r="N68" s="75">
        <f>+M68*(1+N69)</f>
        <v>1299</v>
      </c>
      <c r="O68" s="75">
        <f>+N68*(1+O69)</f>
        <v>1299</v>
      </c>
      <c r="P68" s="89"/>
    </row>
    <row r="69" spans="1:16" x14ac:dyDescent="0.25">
      <c r="A69" s="51" t="s">
        <v>37</v>
      </c>
      <c r="B69" s="21"/>
      <c r="C69" s="67">
        <f>C68/B68-1</f>
        <v>0.16805450416351242</v>
      </c>
      <c r="D69" s="139"/>
      <c r="E69" s="139"/>
      <c r="F69" s="139"/>
      <c r="G69" s="139"/>
      <c r="H69" s="67">
        <f>H68/C68-1</f>
        <v>-0.1581335061568373</v>
      </c>
      <c r="I69" s="142"/>
      <c r="J69" s="142"/>
      <c r="K69" s="142"/>
      <c r="L69" s="165"/>
      <c r="M69" s="125">
        <f>M70+M71</f>
        <v>0</v>
      </c>
      <c r="N69" s="125">
        <f>N70+N71</f>
        <v>0</v>
      </c>
      <c r="O69" s="126">
        <f>O70+O71</f>
        <v>0</v>
      </c>
      <c r="P69" s="86"/>
    </row>
    <row r="70" spans="1:16" x14ac:dyDescent="0.25">
      <c r="A70" s="33" t="s">
        <v>71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161"/>
      <c r="M70" s="161">
        <v>0</v>
      </c>
      <c r="N70" s="161">
        <v>0</v>
      </c>
      <c r="O70" s="170">
        <v>0</v>
      </c>
      <c r="P70" s="86"/>
    </row>
    <row r="71" spans="1:16" x14ac:dyDescent="0.25">
      <c r="A71" s="33" t="s">
        <v>39</v>
      </c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166"/>
      <c r="M71" s="127">
        <f>M94</f>
        <v>0</v>
      </c>
      <c r="N71" s="127">
        <f>N94</f>
        <v>0</v>
      </c>
      <c r="O71" s="128">
        <f>O94</f>
        <v>0</v>
      </c>
      <c r="P71" s="86"/>
    </row>
    <row r="72" spans="1:16" x14ac:dyDescent="0.25">
      <c r="A72" s="33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9"/>
      <c r="M72" s="49"/>
      <c r="N72" s="57"/>
      <c r="O72" s="57"/>
      <c r="P72" s="86"/>
    </row>
    <row r="73" spans="1:16" s="62" customFormat="1" x14ac:dyDescent="0.25">
      <c r="A73" s="60" t="s">
        <v>114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91"/>
    </row>
    <row r="74" spans="1:16" x14ac:dyDescent="0.25">
      <c r="A74" s="46" t="s">
        <v>73</v>
      </c>
    </row>
    <row r="75" spans="1:16" x14ac:dyDescent="0.25">
      <c r="A75" s="46" t="s">
        <v>44</v>
      </c>
    </row>
    <row r="76" spans="1:16" x14ac:dyDescent="0.25">
      <c r="A76" s="46" t="s">
        <v>100</v>
      </c>
    </row>
    <row r="77" spans="1:16" x14ac:dyDescent="0.25">
      <c r="A77" s="32" t="s">
        <v>23</v>
      </c>
      <c r="B77" s="119">
        <v>318.738</v>
      </c>
      <c r="C77" s="119">
        <v>356.96199999999999</v>
      </c>
      <c r="D77" s="144"/>
      <c r="E77" s="144"/>
      <c r="F77" s="144"/>
      <c r="G77" s="144"/>
      <c r="H77" s="119">
        <v>352.197</v>
      </c>
      <c r="I77" s="144"/>
      <c r="J77" s="144"/>
      <c r="K77" s="144"/>
      <c r="L77" s="160"/>
      <c r="M77" s="42">
        <f>H77*(1+M78)</f>
        <v>352.197</v>
      </c>
      <c r="N77" s="42">
        <f>M77*(1+N78)</f>
        <v>352.197</v>
      </c>
      <c r="O77" s="42">
        <f>N77*(1+O78)</f>
        <v>352.197</v>
      </c>
    </row>
    <row r="78" spans="1:16" s="47" customFormat="1" x14ac:dyDescent="0.25">
      <c r="A78" s="53" t="s">
        <v>61</v>
      </c>
      <c r="B78" s="54"/>
      <c r="C78" s="55">
        <f>C77/B77-1</f>
        <v>0.11992294611875587</v>
      </c>
      <c r="D78" s="145"/>
      <c r="E78" s="145"/>
      <c r="F78" s="145"/>
      <c r="G78" s="145"/>
      <c r="H78" s="55">
        <f>H77/C77-1</f>
        <v>-1.3348759811968702E-2</v>
      </c>
      <c r="I78" s="145"/>
      <c r="J78" s="145"/>
      <c r="K78" s="145"/>
      <c r="L78" s="161"/>
      <c r="M78" s="161">
        <v>0</v>
      </c>
      <c r="N78" s="161">
        <v>0</v>
      </c>
      <c r="O78" s="170">
        <v>0</v>
      </c>
      <c r="P78" s="93"/>
    </row>
    <row r="79" spans="1:16" x14ac:dyDescent="0.25">
      <c r="A79" s="32" t="s">
        <v>17</v>
      </c>
      <c r="B79" s="119">
        <v>229.15700000000001</v>
      </c>
      <c r="C79" s="119">
        <v>254.011</v>
      </c>
      <c r="D79" s="144"/>
      <c r="E79" s="144"/>
      <c r="F79" s="144"/>
      <c r="G79" s="144"/>
      <c r="H79" s="119">
        <v>263.16300000000001</v>
      </c>
      <c r="I79" s="144"/>
      <c r="J79" s="144"/>
      <c r="K79" s="144"/>
      <c r="L79" s="160"/>
      <c r="M79" s="42">
        <f>H79*(1+M80)</f>
        <v>263.16300000000001</v>
      </c>
      <c r="N79" s="42">
        <f>M79*(1+N80)</f>
        <v>263.16300000000001</v>
      </c>
      <c r="O79" s="42">
        <f>N79*(1+O80)</f>
        <v>263.16300000000001</v>
      </c>
    </row>
    <row r="80" spans="1:16" s="47" customFormat="1" x14ac:dyDescent="0.25">
      <c r="A80" s="53" t="s">
        <v>61</v>
      </c>
      <c r="B80" s="54"/>
      <c r="C80" s="55">
        <f>C79/B79-1</f>
        <v>0.10845839315403838</v>
      </c>
      <c r="D80" s="145"/>
      <c r="E80" s="145"/>
      <c r="F80" s="145"/>
      <c r="G80" s="145"/>
      <c r="H80" s="55">
        <f>H79/C79-1</f>
        <v>3.6029935711445527E-2</v>
      </c>
      <c r="I80" s="145"/>
      <c r="J80" s="145"/>
      <c r="K80" s="145"/>
      <c r="L80" s="161"/>
      <c r="M80" s="161">
        <v>0</v>
      </c>
      <c r="N80" s="161">
        <v>0</v>
      </c>
      <c r="O80" s="170">
        <v>0</v>
      </c>
      <c r="P80" s="93"/>
    </row>
    <row r="81" spans="1:16" x14ac:dyDescent="0.25">
      <c r="A81" s="32" t="s">
        <v>24</v>
      </c>
      <c r="B81" s="119">
        <v>99.704999999999998</v>
      </c>
      <c r="C81" s="119">
        <v>115.345</v>
      </c>
      <c r="D81" s="144"/>
      <c r="E81" s="144"/>
      <c r="F81" s="144"/>
      <c r="G81" s="144"/>
      <c r="H81" s="167">
        <v>123.64</v>
      </c>
      <c r="I81" s="144"/>
      <c r="J81" s="144"/>
      <c r="K81" s="144"/>
      <c r="L81" s="160"/>
      <c r="M81" s="42">
        <f>H81*(1+M82)</f>
        <v>123.64</v>
      </c>
      <c r="N81" s="42">
        <f>M81*(1+N82)</f>
        <v>123.64</v>
      </c>
      <c r="O81" s="42">
        <f>N81*(1+O82)</f>
        <v>123.64</v>
      </c>
    </row>
    <row r="82" spans="1:16" s="47" customFormat="1" x14ac:dyDescent="0.25">
      <c r="A82" s="53" t="s">
        <v>61</v>
      </c>
      <c r="B82" s="54"/>
      <c r="C82" s="55">
        <f>C81/B81-1</f>
        <v>0.15686274509803932</v>
      </c>
      <c r="D82" s="145"/>
      <c r="E82" s="145"/>
      <c r="F82" s="145"/>
      <c r="G82" s="145"/>
      <c r="H82" s="55">
        <f>H81/C81-1</f>
        <v>7.1914690710477291E-2</v>
      </c>
      <c r="I82" s="145"/>
      <c r="J82" s="145"/>
      <c r="K82" s="145"/>
      <c r="L82" s="161"/>
      <c r="M82" s="161">
        <v>0</v>
      </c>
      <c r="N82" s="161">
        <v>0</v>
      </c>
      <c r="O82" s="170">
        <v>0</v>
      </c>
      <c r="P82" s="93"/>
    </row>
    <row r="83" spans="1:16" x14ac:dyDescent="0.25">
      <c r="A83" s="32" t="s">
        <v>25</v>
      </c>
      <c r="B83" s="119">
        <v>101.629</v>
      </c>
      <c r="C83" s="119">
        <v>117.56100000000001</v>
      </c>
      <c r="D83" s="144"/>
      <c r="E83" s="144"/>
      <c r="F83" s="144"/>
      <c r="G83" s="144"/>
      <c r="H83" s="119">
        <v>139.31</v>
      </c>
      <c r="I83" s="144"/>
      <c r="J83" s="144"/>
      <c r="K83" s="144"/>
      <c r="L83" s="160"/>
      <c r="M83" s="42">
        <f>H83*(1+M84)</f>
        <v>139.31</v>
      </c>
      <c r="N83" s="42">
        <f>M83*(1+N84)</f>
        <v>139.31</v>
      </c>
      <c r="O83" s="42">
        <f>N83*(1+O84)</f>
        <v>139.31</v>
      </c>
    </row>
    <row r="84" spans="1:16" s="47" customFormat="1" x14ac:dyDescent="0.25">
      <c r="A84" s="53" t="s">
        <v>61</v>
      </c>
      <c r="B84" s="54"/>
      <c r="C84" s="55">
        <f>C83/B83-1</f>
        <v>0.15676627734209725</v>
      </c>
      <c r="D84" s="145"/>
      <c r="E84" s="145"/>
      <c r="F84" s="145"/>
      <c r="G84" s="145"/>
      <c r="H84" s="55">
        <f>H83/C83-1</f>
        <v>0.18500182883779481</v>
      </c>
      <c r="I84" s="145"/>
      <c r="J84" s="145"/>
      <c r="K84" s="145"/>
      <c r="L84" s="161"/>
      <c r="M84" s="161">
        <v>0</v>
      </c>
      <c r="N84" s="161">
        <v>0</v>
      </c>
      <c r="O84" s="170">
        <v>0</v>
      </c>
      <c r="P84" s="93"/>
    </row>
    <row r="85" spans="1:16" x14ac:dyDescent="0.25">
      <c r="A85" s="32" t="s">
        <v>63</v>
      </c>
      <c r="B85" s="119">
        <v>276.2</v>
      </c>
      <c r="C85" s="119">
        <v>373.72399999999999</v>
      </c>
      <c r="D85" s="144"/>
      <c r="E85" s="144"/>
      <c r="F85" s="144"/>
      <c r="G85" s="144"/>
      <c r="H85" s="119">
        <v>478.9</v>
      </c>
      <c r="I85" s="144"/>
      <c r="J85" s="144"/>
      <c r="K85" s="144"/>
      <c r="L85" s="160"/>
      <c r="M85" s="42">
        <f>H85*(1+M86)</f>
        <v>478.9</v>
      </c>
      <c r="N85" s="42">
        <f>M85*(1+N86)</f>
        <v>478.9</v>
      </c>
      <c r="O85" s="42">
        <f>N85*(1+O86)</f>
        <v>478.9</v>
      </c>
    </row>
    <row r="86" spans="1:16" s="47" customFormat="1" x14ac:dyDescent="0.25">
      <c r="A86" s="53" t="s">
        <v>61</v>
      </c>
      <c r="B86" s="54"/>
      <c r="C86" s="55">
        <f>C85/B85-1</f>
        <v>0.35309196234612594</v>
      </c>
      <c r="D86" s="145"/>
      <c r="E86" s="145"/>
      <c r="F86" s="145"/>
      <c r="G86" s="145"/>
      <c r="H86" s="55">
        <f>H85/C85-1</f>
        <v>0.2814269353854717</v>
      </c>
      <c r="I86" s="145"/>
      <c r="J86" s="145"/>
      <c r="K86" s="145"/>
      <c r="L86" s="161"/>
      <c r="M86" s="161">
        <v>0</v>
      </c>
      <c r="N86" s="161">
        <v>0</v>
      </c>
      <c r="O86" s="170">
        <v>0</v>
      </c>
      <c r="P86" s="93"/>
    </row>
    <row r="87" spans="1:16" x14ac:dyDescent="0.25">
      <c r="A87" s="33" t="s">
        <v>62</v>
      </c>
      <c r="B87" s="119">
        <v>227.93799999999999</v>
      </c>
      <c r="C87" s="119">
        <v>313.036</v>
      </c>
      <c r="D87" s="144"/>
      <c r="E87" s="144"/>
      <c r="F87" s="144"/>
      <c r="G87" s="144"/>
      <c r="H87" s="119">
        <v>405.83800000000002</v>
      </c>
      <c r="I87" s="144"/>
      <c r="J87" s="144"/>
      <c r="K87" s="144"/>
      <c r="L87" s="160"/>
      <c r="M87" s="42">
        <f>H87*(1+M88)</f>
        <v>405.83800000000002</v>
      </c>
      <c r="N87" s="42">
        <f>M87*(1+N88)</f>
        <v>405.83800000000002</v>
      </c>
      <c r="O87" s="42">
        <f>N87*(1+O88)</f>
        <v>405.83800000000002</v>
      </c>
    </row>
    <row r="88" spans="1:16" s="47" customFormat="1" x14ac:dyDescent="0.25">
      <c r="A88" s="33" t="s">
        <v>61</v>
      </c>
      <c r="B88" s="54"/>
      <c r="C88" s="55">
        <f>C87/B87-1</f>
        <v>0.37333836394107167</v>
      </c>
      <c r="D88" s="145"/>
      <c r="E88" s="145"/>
      <c r="F88" s="145"/>
      <c r="G88" s="145"/>
      <c r="H88" s="55">
        <f>H87/C87-1</f>
        <v>0.29645791538353428</v>
      </c>
      <c r="I88" s="145"/>
      <c r="J88" s="145"/>
      <c r="K88" s="145"/>
      <c r="L88" s="161"/>
      <c r="M88" s="161">
        <v>0</v>
      </c>
      <c r="N88" s="161">
        <v>0</v>
      </c>
      <c r="O88" s="170">
        <v>0</v>
      </c>
      <c r="P88" s="93"/>
    </row>
    <row r="89" spans="1:16" x14ac:dyDescent="0.25">
      <c r="A89" s="32" t="s">
        <v>12</v>
      </c>
      <c r="B89" s="119">
        <v>66.971000000000004</v>
      </c>
      <c r="C89" s="119">
        <v>85.055999999999997</v>
      </c>
      <c r="D89" s="144"/>
      <c r="E89" s="144"/>
      <c r="F89" s="144"/>
      <c r="G89" s="144"/>
      <c r="H89" s="119">
        <v>97.89</v>
      </c>
      <c r="I89" s="144"/>
      <c r="J89" s="144"/>
      <c r="K89" s="144"/>
      <c r="L89" s="160"/>
      <c r="M89" s="42">
        <f>H89*(1+M90)</f>
        <v>97.89</v>
      </c>
      <c r="N89" s="42">
        <f>M89*(1+N90)</f>
        <v>97.89</v>
      </c>
      <c r="O89" s="42">
        <f>N89*(1+O90)</f>
        <v>97.89</v>
      </c>
    </row>
    <row r="90" spans="1:16" s="47" customFormat="1" x14ac:dyDescent="0.25">
      <c r="A90" s="53" t="s">
        <v>61</v>
      </c>
      <c r="B90" s="54"/>
      <c r="C90" s="55">
        <f>C89/B89-1</f>
        <v>0.27004225709635499</v>
      </c>
      <c r="D90" s="145"/>
      <c r="E90" s="145"/>
      <c r="F90" s="145"/>
      <c r="G90" s="145"/>
      <c r="H90" s="55">
        <f>H89/C89-1</f>
        <v>0.15088882618510158</v>
      </c>
      <c r="I90" s="145"/>
      <c r="J90" s="145"/>
      <c r="K90" s="145"/>
      <c r="L90" s="181"/>
      <c r="M90" s="181">
        <v>0</v>
      </c>
      <c r="N90" s="181">
        <v>0</v>
      </c>
      <c r="O90" s="182">
        <v>0</v>
      </c>
      <c r="P90" s="93"/>
    </row>
    <row r="91" spans="1:16" x14ac:dyDescent="0.25">
      <c r="A91" s="36" t="s">
        <v>26</v>
      </c>
      <c r="B91" s="120">
        <v>1092.4000000000001</v>
      </c>
      <c r="C91" s="120">
        <v>1302.6590000000001</v>
      </c>
      <c r="D91" s="147"/>
      <c r="E91" s="147"/>
      <c r="F91" s="147"/>
      <c r="G91" s="147"/>
      <c r="H91" s="120">
        <v>1455.1</v>
      </c>
      <c r="I91" s="147"/>
      <c r="J91" s="147"/>
      <c r="K91" s="147"/>
      <c r="L91" s="163"/>
      <c r="M91" s="37">
        <f>M77+M79+M81+M83+M85+M89</f>
        <v>1455.1000000000001</v>
      </c>
      <c r="N91" s="37">
        <f>N77+N79+N81+N83+N85+N89</f>
        <v>1455.1000000000001</v>
      </c>
      <c r="O91" s="37">
        <f>O77+O79+O81+O83+O85+O89</f>
        <v>1455.1000000000001</v>
      </c>
    </row>
    <row r="92" spans="1:16" x14ac:dyDescent="0.25">
      <c r="A92" s="53" t="s">
        <v>61</v>
      </c>
      <c r="B92" s="35"/>
      <c r="C92" s="45">
        <f>C91/B91-1</f>
        <v>0.19247436836323684</v>
      </c>
      <c r="D92" s="148"/>
      <c r="E92" s="148"/>
      <c r="F92" s="148"/>
      <c r="G92" s="148"/>
      <c r="H92" s="45">
        <f>H91/C91-1</f>
        <v>0.11702295074919822</v>
      </c>
      <c r="I92" s="148"/>
      <c r="J92" s="148"/>
      <c r="K92" s="148"/>
      <c r="L92" s="148"/>
      <c r="M92" s="45">
        <f>M91/H91-1</f>
        <v>0</v>
      </c>
      <c r="N92" s="45">
        <f>N91/M91-1</f>
        <v>0</v>
      </c>
      <c r="O92" s="45">
        <f>O91/N91-1</f>
        <v>0</v>
      </c>
    </row>
    <row r="93" spans="1:16" x14ac:dyDescent="0.25">
      <c r="A93" s="36" t="s">
        <v>22</v>
      </c>
      <c r="B93" s="120">
        <v>864.46199999999999</v>
      </c>
      <c r="C93" s="120">
        <v>989.62300000000005</v>
      </c>
      <c r="D93" s="147"/>
      <c r="E93" s="147"/>
      <c r="F93" s="147"/>
      <c r="G93" s="147"/>
      <c r="H93" s="120">
        <v>1049.2619999999999</v>
      </c>
      <c r="I93" s="147"/>
      <c r="J93" s="147"/>
      <c r="K93" s="147"/>
      <c r="L93" s="163"/>
      <c r="M93" s="37">
        <f>M91-M87</f>
        <v>1049.2620000000002</v>
      </c>
      <c r="N93" s="37">
        <f>N91-N87</f>
        <v>1049.2620000000002</v>
      </c>
      <c r="O93" s="37">
        <f>O91-O87</f>
        <v>1049.2620000000002</v>
      </c>
    </row>
    <row r="94" spans="1:16" x14ac:dyDescent="0.25">
      <c r="A94" s="53" t="s">
        <v>61</v>
      </c>
      <c r="B94" s="48"/>
      <c r="C94" s="73"/>
      <c r="D94" s="149"/>
      <c r="E94" s="149"/>
      <c r="F94" s="149"/>
      <c r="G94" s="149"/>
      <c r="H94" s="73">
        <f>H93/C93-1</f>
        <v>6.0264363297942714E-2</v>
      </c>
      <c r="I94" s="149"/>
      <c r="J94" s="149"/>
      <c r="K94" s="149"/>
      <c r="L94" s="149"/>
      <c r="M94" s="73">
        <f>M93/H93-1</f>
        <v>0</v>
      </c>
      <c r="N94" s="73">
        <f>N93/M93-1</f>
        <v>0</v>
      </c>
      <c r="O94" s="101">
        <f>O93/N93-1</f>
        <v>0</v>
      </c>
      <c r="P94" s="86"/>
    </row>
    <row r="95" spans="1:16" x14ac:dyDescent="0.25">
      <c r="A95" s="33"/>
      <c r="B95" s="48"/>
      <c r="C95" s="102"/>
      <c r="D95" s="102"/>
      <c r="E95" s="102"/>
      <c r="F95" s="102"/>
      <c r="G95" s="102"/>
      <c r="H95" s="102"/>
      <c r="I95" s="102"/>
      <c r="J95" s="102"/>
      <c r="K95" s="102"/>
      <c r="L95" s="103"/>
      <c r="M95" s="103"/>
      <c r="N95" s="103"/>
      <c r="O95" s="104"/>
      <c r="P95" s="86"/>
    </row>
    <row r="96" spans="1:16" s="76" customFormat="1" x14ac:dyDescent="0.25">
      <c r="A96" s="74" t="s">
        <v>2</v>
      </c>
      <c r="B96" s="118">
        <v>585</v>
      </c>
      <c r="C96" s="118">
        <v>690</v>
      </c>
      <c r="D96" s="141"/>
      <c r="E96" s="141"/>
      <c r="F96" s="141"/>
      <c r="G96" s="141"/>
      <c r="H96" s="118">
        <v>727</v>
      </c>
      <c r="I96" s="141"/>
      <c r="J96" s="141"/>
      <c r="K96" s="141"/>
      <c r="L96" s="141"/>
      <c r="M96" s="75">
        <f>+H96*(1+M97)</f>
        <v>727</v>
      </c>
      <c r="N96" s="75">
        <f>+M96*(1+N97)</f>
        <v>727</v>
      </c>
      <c r="O96" s="75">
        <f>+N96*(1+O97)</f>
        <v>727</v>
      </c>
      <c r="P96" s="89"/>
    </row>
    <row r="97" spans="1:16" x14ac:dyDescent="0.25">
      <c r="A97" s="51" t="s">
        <v>37</v>
      </c>
      <c r="B97" s="21"/>
      <c r="C97" s="142"/>
      <c r="D97" s="142"/>
      <c r="E97" s="142"/>
      <c r="F97" s="142"/>
      <c r="G97" s="142"/>
      <c r="H97" s="142"/>
      <c r="I97" s="142"/>
      <c r="J97" s="142"/>
      <c r="K97" s="142"/>
      <c r="L97" s="165"/>
      <c r="M97" s="125">
        <f>M98+M99</f>
        <v>0</v>
      </c>
      <c r="N97" s="125">
        <f>N98+N99</f>
        <v>0</v>
      </c>
      <c r="O97" s="126">
        <f>O98+O99</f>
        <v>0</v>
      </c>
      <c r="P97" s="86"/>
    </row>
    <row r="98" spans="1:16" x14ac:dyDescent="0.25">
      <c r="A98" s="33" t="s">
        <v>38</v>
      </c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161"/>
      <c r="M98" s="161">
        <v>0</v>
      </c>
      <c r="N98" s="161">
        <v>0</v>
      </c>
      <c r="O98" s="170">
        <v>0</v>
      </c>
      <c r="P98" s="86"/>
    </row>
    <row r="99" spans="1:16" x14ac:dyDescent="0.25">
      <c r="A99" s="33" t="s">
        <v>39</v>
      </c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166"/>
      <c r="M99" s="127">
        <f>M37</f>
        <v>0</v>
      </c>
      <c r="N99" s="127">
        <f>N37</f>
        <v>0</v>
      </c>
      <c r="O99" s="128">
        <f>O37</f>
        <v>0</v>
      </c>
      <c r="P99" s="86"/>
    </row>
    <row r="100" spans="1:16" x14ac:dyDescent="0.25">
      <c r="A100" s="46" t="s">
        <v>45</v>
      </c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57"/>
      <c r="M100" s="57"/>
      <c r="N100" s="57"/>
      <c r="O100" s="57"/>
      <c r="P100" s="86"/>
    </row>
    <row r="101" spans="1:16" x14ac:dyDescent="0.25">
      <c r="A101" s="33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57"/>
      <c r="M101" s="57"/>
      <c r="N101" s="57"/>
      <c r="O101" s="57"/>
      <c r="P101" s="86"/>
    </row>
    <row r="102" spans="1:16" s="76" customFormat="1" x14ac:dyDescent="0.25">
      <c r="A102" s="74" t="s">
        <v>3</v>
      </c>
      <c r="B102" s="118">
        <v>349</v>
      </c>
      <c r="C102" s="118">
        <v>362</v>
      </c>
      <c r="D102" s="141"/>
      <c r="E102" s="141"/>
      <c r="F102" s="141"/>
      <c r="G102" s="141"/>
      <c r="H102" s="118">
        <v>429</v>
      </c>
      <c r="I102" s="141"/>
      <c r="J102" s="141"/>
      <c r="K102" s="141"/>
      <c r="L102" s="141"/>
      <c r="M102" s="75">
        <f>+H102*(1+M103)</f>
        <v>429</v>
      </c>
      <c r="N102" s="75">
        <f>+M102*(1+N103)</f>
        <v>429</v>
      </c>
      <c r="O102" s="75">
        <f>+N102*(1+O103)</f>
        <v>429</v>
      </c>
      <c r="P102" s="89"/>
    </row>
    <row r="103" spans="1:16" x14ac:dyDescent="0.25">
      <c r="A103" s="51" t="s">
        <v>37</v>
      </c>
      <c r="B103" s="21"/>
      <c r="C103" s="142"/>
      <c r="D103" s="142"/>
      <c r="E103" s="142"/>
      <c r="F103" s="142"/>
      <c r="G103" s="142"/>
      <c r="H103" s="142"/>
      <c r="I103" s="142"/>
      <c r="J103" s="142"/>
      <c r="K103" s="142"/>
      <c r="L103" s="165"/>
      <c r="M103" s="125">
        <f>M104+M105</f>
        <v>0</v>
      </c>
      <c r="N103" s="125">
        <f>N104+N105</f>
        <v>0</v>
      </c>
      <c r="O103" s="126">
        <f>O104+O105</f>
        <v>0</v>
      </c>
      <c r="P103" s="86"/>
    </row>
    <row r="104" spans="1:16" x14ac:dyDescent="0.25">
      <c r="A104" s="33" t="s">
        <v>38</v>
      </c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143"/>
      <c r="M104" s="56"/>
      <c r="N104" s="56"/>
      <c r="O104" s="78"/>
      <c r="P104" s="86"/>
    </row>
    <row r="105" spans="1:16" x14ac:dyDescent="0.25">
      <c r="A105" s="33" t="s">
        <v>39</v>
      </c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166"/>
      <c r="M105" s="127">
        <f>M37</f>
        <v>0</v>
      </c>
      <c r="N105" s="127">
        <f>N37</f>
        <v>0</v>
      </c>
      <c r="O105" s="128">
        <f>O37</f>
        <v>0</v>
      </c>
      <c r="P105" s="86"/>
    </row>
    <row r="106" spans="1:16" x14ac:dyDescent="0.25">
      <c r="A106" s="46" t="s">
        <v>45</v>
      </c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9"/>
      <c r="M106" s="49"/>
      <c r="N106" s="57"/>
      <c r="O106" s="57"/>
      <c r="P106" s="86"/>
    </row>
    <row r="107" spans="1:16" s="76" customFormat="1" x14ac:dyDescent="0.25">
      <c r="A107" s="74" t="s">
        <v>4</v>
      </c>
      <c r="B107" s="118">
        <v>5</v>
      </c>
      <c r="C107" s="118">
        <v>7</v>
      </c>
      <c r="D107" s="141"/>
      <c r="E107" s="141"/>
      <c r="F107" s="141"/>
      <c r="G107" s="141"/>
      <c r="H107" s="118">
        <v>9</v>
      </c>
      <c r="I107" s="141"/>
      <c r="J107" s="141"/>
      <c r="K107" s="141"/>
      <c r="L107" s="150"/>
      <c r="M107" s="77">
        <v>9</v>
      </c>
      <c r="N107" s="77">
        <v>9</v>
      </c>
      <c r="O107" s="77">
        <v>9</v>
      </c>
      <c r="P107" s="89"/>
    </row>
    <row r="108" spans="1:16" x14ac:dyDescent="0.25">
      <c r="A108" s="46" t="s">
        <v>46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4"/>
      <c r="M108" s="14"/>
      <c r="N108" s="15"/>
      <c r="O108" s="15"/>
      <c r="P108" s="86"/>
    </row>
    <row r="109" spans="1:16" s="76" customFormat="1" x14ac:dyDescent="0.25">
      <c r="A109" s="74" t="s">
        <v>5</v>
      </c>
      <c r="B109" s="118">
        <v>349</v>
      </c>
      <c r="C109" s="118">
        <v>441</v>
      </c>
      <c r="D109" s="141"/>
      <c r="E109" s="141"/>
      <c r="F109" s="141"/>
      <c r="G109" s="141"/>
      <c r="H109" s="118">
        <v>437</v>
      </c>
      <c r="I109" s="141"/>
      <c r="J109" s="141"/>
      <c r="K109" s="141"/>
      <c r="L109" s="150"/>
      <c r="M109" s="77">
        <v>435</v>
      </c>
      <c r="N109" s="77">
        <v>460</v>
      </c>
      <c r="O109" s="77">
        <v>780</v>
      </c>
      <c r="P109" s="89"/>
    </row>
    <row r="110" spans="1:16" x14ac:dyDescent="0.25">
      <c r="A110" s="46" t="s">
        <v>47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4"/>
      <c r="M110" s="14"/>
      <c r="N110" s="15"/>
      <c r="O110" s="15"/>
      <c r="P110" s="86"/>
    </row>
    <row r="111" spans="1:16" s="76" customFormat="1" x14ac:dyDescent="0.25">
      <c r="A111" s="74" t="s">
        <v>6</v>
      </c>
      <c r="B111" s="118">
        <v>64</v>
      </c>
      <c r="C111" s="118">
        <v>80</v>
      </c>
      <c r="D111" s="141"/>
      <c r="E111" s="141"/>
      <c r="F111" s="141"/>
      <c r="G111" s="141"/>
      <c r="H111" s="118">
        <v>67</v>
      </c>
      <c r="I111" s="141"/>
      <c r="J111" s="141"/>
      <c r="K111" s="141"/>
      <c r="L111" s="150"/>
      <c r="M111" s="77">
        <v>73</v>
      </c>
      <c r="N111" s="77">
        <v>75</v>
      </c>
      <c r="O111" s="77">
        <v>80</v>
      </c>
      <c r="P111" s="89"/>
    </row>
    <row r="112" spans="1:16" x14ac:dyDescent="0.25">
      <c r="A112" s="46" t="s">
        <v>48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4"/>
      <c r="M112" s="14"/>
      <c r="N112" s="15"/>
      <c r="O112" s="15"/>
      <c r="P112" s="86"/>
    </row>
    <row r="113" spans="1:16" s="76" customFormat="1" x14ac:dyDescent="0.25">
      <c r="A113" s="74" t="s">
        <v>9</v>
      </c>
      <c r="B113" s="75"/>
      <c r="C113" s="118">
        <v>25</v>
      </c>
      <c r="D113" s="141"/>
      <c r="E113" s="141"/>
      <c r="F113" s="141"/>
      <c r="G113" s="141"/>
      <c r="H113" s="118">
        <v>134</v>
      </c>
      <c r="I113" s="141"/>
      <c r="J113" s="141"/>
      <c r="K113" s="141"/>
      <c r="L113" s="150"/>
      <c r="M113" s="77">
        <v>132</v>
      </c>
      <c r="N113" s="77">
        <v>137</v>
      </c>
      <c r="O113" s="77">
        <v>142</v>
      </c>
      <c r="P113" s="89"/>
    </row>
    <row r="114" spans="1:16" x14ac:dyDescent="0.25">
      <c r="A114" s="46" t="s">
        <v>49</v>
      </c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4"/>
      <c r="M114" s="14"/>
      <c r="N114" s="15"/>
      <c r="O114" s="15"/>
      <c r="P114" s="86"/>
    </row>
    <row r="115" spans="1:16" s="76" customFormat="1" x14ac:dyDescent="0.25">
      <c r="A115" s="74" t="s">
        <v>10</v>
      </c>
      <c r="B115" s="118">
        <v>1871</v>
      </c>
      <c r="C115" s="118">
        <v>2201</v>
      </c>
      <c r="D115" s="141"/>
      <c r="E115" s="141"/>
      <c r="F115" s="141"/>
      <c r="G115" s="141"/>
      <c r="H115" s="118">
        <v>2609</v>
      </c>
      <c r="I115" s="141"/>
      <c r="J115" s="141"/>
      <c r="K115" s="141"/>
      <c r="L115" s="150"/>
      <c r="M115" s="77">
        <v>3020</v>
      </c>
      <c r="N115" s="75">
        <f>+M115*(1+N116)</f>
        <v>3322.0000000000005</v>
      </c>
      <c r="O115" s="75">
        <f>+N115*(1+O116)</f>
        <v>3654.2000000000007</v>
      </c>
      <c r="P115" s="89"/>
    </row>
    <row r="116" spans="1:16" x14ac:dyDescent="0.25">
      <c r="A116" s="51" t="s">
        <v>37</v>
      </c>
      <c r="B116" s="19"/>
      <c r="C116" s="19">
        <f>C115/B115-1</f>
        <v>0.17637626937466599</v>
      </c>
      <c r="D116" s="19"/>
      <c r="E116" s="19"/>
      <c r="F116" s="19"/>
      <c r="G116" s="19"/>
      <c r="H116" s="19">
        <f>H115/C115-1</f>
        <v>0.18537028623353025</v>
      </c>
      <c r="I116" s="19"/>
      <c r="J116" s="19"/>
      <c r="K116" s="19"/>
      <c r="L116" s="19"/>
      <c r="M116" s="19">
        <f>M115/H115-1</f>
        <v>0.15753162131084708</v>
      </c>
      <c r="N116" s="20">
        <v>0.1</v>
      </c>
      <c r="O116" s="79">
        <v>0.1</v>
      </c>
      <c r="P116" s="94"/>
    </row>
    <row r="117" spans="1:16" s="76" customFormat="1" x14ac:dyDescent="0.25">
      <c r="A117" s="74" t="s">
        <v>11</v>
      </c>
      <c r="B117" s="75"/>
      <c r="C117" s="75"/>
      <c r="D117" s="141"/>
      <c r="E117" s="141"/>
      <c r="F117" s="141"/>
      <c r="G117" s="141"/>
      <c r="H117" s="118">
        <v>62</v>
      </c>
      <c r="I117" s="141"/>
      <c r="J117" s="141"/>
      <c r="K117" s="141"/>
      <c r="L117" s="150"/>
      <c r="M117" s="77">
        <v>165</v>
      </c>
      <c r="N117" s="75">
        <f>+M117*(1+N118)</f>
        <v>178.20000000000002</v>
      </c>
      <c r="O117" s="75">
        <f>+N117*(1+O118)</f>
        <v>192.45600000000002</v>
      </c>
      <c r="P117" s="89"/>
    </row>
    <row r="118" spans="1:16" x14ac:dyDescent="0.25">
      <c r="A118" s="51" t="s">
        <v>37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20">
        <v>0.08</v>
      </c>
      <c r="O118" s="79">
        <v>0.08</v>
      </c>
      <c r="P118" s="94"/>
    </row>
    <row r="119" spans="1:16" x14ac:dyDescent="0.25">
      <c r="A119" s="11" t="s">
        <v>12</v>
      </c>
      <c r="B119" s="123">
        <v>-1128</v>
      </c>
      <c r="C119" s="123">
        <v>-1440</v>
      </c>
      <c r="D119" s="151"/>
      <c r="E119" s="151"/>
      <c r="F119" s="151"/>
      <c r="G119" s="151"/>
      <c r="H119" s="123">
        <v>-1279</v>
      </c>
      <c r="I119" s="151"/>
      <c r="J119" s="151"/>
      <c r="K119" s="151"/>
      <c r="L119" s="151"/>
      <c r="M119" s="16">
        <v>-1374</v>
      </c>
      <c r="N119" s="16">
        <f>+M119*(1+N120)</f>
        <v>-1483.92</v>
      </c>
      <c r="O119" s="16">
        <f>+N119*(1+O120)</f>
        <v>-1602.6336000000001</v>
      </c>
      <c r="P119" s="86"/>
    </row>
    <row r="120" spans="1:16" x14ac:dyDescent="0.25">
      <c r="A120" s="51" t="s">
        <v>37</v>
      </c>
      <c r="B120" s="19"/>
      <c r="C120" s="152"/>
      <c r="D120" s="152"/>
      <c r="E120" s="152"/>
      <c r="F120" s="152"/>
      <c r="G120" s="152"/>
      <c r="H120" s="152"/>
      <c r="I120" s="152"/>
      <c r="J120" s="152"/>
      <c r="K120" s="152"/>
      <c r="L120" s="152"/>
      <c r="M120" s="152"/>
      <c r="N120" s="20">
        <v>0.08</v>
      </c>
      <c r="O120" s="79">
        <v>0.08</v>
      </c>
      <c r="P120" s="94"/>
    </row>
    <row r="121" spans="1:16" x14ac:dyDescent="0.25">
      <c r="A121" s="10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8"/>
      <c r="M121" s="28"/>
      <c r="N121" s="23"/>
      <c r="O121" s="23"/>
      <c r="P121" s="86"/>
    </row>
    <row r="122" spans="1:16" ht="15.75" thickBot="1" x14ac:dyDescent="0.3">
      <c r="A122" s="64" t="s">
        <v>7</v>
      </c>
      <c r="B122" s="114">
        <f>B34+B68+B96+B102+B107+B109+B111+B113+B115+B117+B119</f>
        <v>7279</v>
      </c>
      <c r="C122" s="114">
        <f>C34+C68+C96+C102+C107+C109+C111+C113+C115+C117+C119</f>
        <v>8359</v>
      </c>
      <c r="D122" s="153"/>
      <c r="E122" s="153"/>
      <c r="F122" s="153"/>
      <c r="G122" s="153"/>
      <c r="H122" s="114">
        <f>H34+H68+H96+H102+H107+H109+H111+H113+H115+H117+H119</f>
        <v>9344</v>
      </c>
      <c r="I122" s="153"/>
      <c r="J122" s="153"/>
      <c r="K122" s="153"/>
      <c r="L122" s="114"/>
      <c r="M122" s="114">
        <f>M34+M68+M96+M102+M107+M109+M111+M113+M115+M117+M119</f>
        <v>9765</v>
      </c>
      <c r="N122" s="114">
        <f>N34+N68+N96+N102+N107+N109+N111+N113+N115+N117+N119</f>
        <v>10002.280000000001</v>
      </c>
      <c r="O122" s="114">
        <f>O34+O68+O96+O102+O107+O109+O111+O113+O115+O117+O119</f>
        <v>10560.022400000002</v>
      </c>
      <c r="P122" s="86"/>
    </row>
    <row r="123" spans="1:16" x14ac:dyDescent="0.25">
      <c r="A123" s="8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95"/>
    </row>
    <row r="124" spans="1:16" s="59" customFormat="1" x14ac:dyDescent="0.25">
      <c r="A124" s="58" t="s">
        <v>54</v>
      </c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83"/>
    </row>
    <row r="125" spans="1:16" x14ac:dyDescent="0.25">
      <c r="A125" s="46" t="s">
        <v>35</v>
      </c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84"/>
    </row>
    <row r="126" spans="1:16" x14ac:dyDescent="0.25">
      <c r="A126" s="10" t="s">
        <v>0</v>
      </c>
      <c r="B126" s="24">
        <f>B7/B34*1000</f>
        <v>20774.26870308051</v>
      </c>
      <c r="C126" s="24">
        <f>C7/C34*1000</f>
        <v>21278.651685393255</v>
      </c>
      <c r="D126" s="138"/>
      <c r="E126" s="138"/>
      <c r="F126" s="138"/>
      <c r="G126" s="138"/>
      <c r="H126" s="24">
        <f>H7/H34*1000</f>
        <v>21431.340206185567</v>
      </c>
      <c r="I126" s="138"/>
      <c r="J126" s="138"/>
      <c r="K126" s="138"/>
      <c r="L126" s="168"/>
      <c r="M126" s="129">
        <f>H126*(1+M127)</f>
        <v>21431.340206185567</v>
      </c>
      <c r="N126" s="129">
        <f>M126*(1+N127)</f>
        <v>21431.340206185567</v>
      </c>
      <c r="O126" s="130">
        <f>N126*(1+O127)</f>
        <v>21431.340206185567</v>
      </c>
      <c r="P126" s="84"/>
    </row>
    <row r="127" spans="1:16" s="52" customFormat="1" x14ac:dyDescent="0.25">
      <c r="A127" s="51" t="s">
        <v>55</v>
      </c>
      <c r="B127" s="154"/>
      <c r="C127" s="154"/>
      <c r="D127" s="154"/>
      <c r="E127" s="154"/>
      <c r="F127" s="154"/>
      <c r="G127" s="154"/>
      <c r="H127" s="154"/>
      <c r="I127" s="154"/>
      <c r="J127" s="154"/>
      <c r="K127" s="154"/>
      <c r="L127" s="169"/>
      <c r="M127" s="131">
        <f>+M128+M129+M131</f>
        <v>0</v>
      </c>
      <c r="N127" s="131">
        <f t="shared" ref="N127:O127" si="31">+N128+N129+N131</f>
        <v>0</v>
      </c>
      <c r="O127" s="131">
        <f t="shared" si="31"/>
        <v>0</v>
      </c>
      <c r="P127" s="84"/>
    </row>
    <row r="128" spans="1:16" s="47" customFormat="1" x14ac:dyDescent="0.25">
      <c r="A128" s="33" t="s">
        <v>50</v>
      </c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161"/>
      <c r="M128" s="161">
        <v>0</v>
      </c>
      <c r="N128" s="161">
        <v>0</v>
      </c>
      <c r="O128" s="170">
        <v>0</v>
      </c>
      <c r="P128" s="183"/>
    </row>
    <row r="129" spans="1:16" s="47" customFormat="1" x14ac:dyDescent="0.25">
      <c r="A129" s="33" t="s">
        <v>52</v>
      </c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161"/>
      <c r="M129" s="161">
        <v>0</v>
      </c>
      <c r="N129" s="161">
        <v>0</v>
      </c>
      <c r="O129" s="170">
        <v>0</v>
      </c>
      <c r="P129" s="183"/>
    </row>
    <row r="130" spans="1:16" x14ac:dyDescent="0.25">
      <c r="A130" s="46" t="s">
        <v>53</v>
      </c>
      <c r="B130" s="24"/>
      <c r="C130" s="24"/>
      <c r="D130" s="24"/>
      <c r="E130" s="138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84"/>
    </row>
    <row r="131" spans="1:16" s="47" customFormat="1" x14ac:dyDescent="0.25">
      <c r="A131" s="33" t="s">
        <v>51</v>
      </c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161"/>
      <c r="M131" s="161">
        <v>0</v>
      </c>
      <c r="N131" s="161">
        <v>0</v>
      </c>
      <c r="O131" s="170">
        <v>0</v>
      </c>
      <c r="P131" s="184"/>
    </row>
    <row r="132" spans="1:16" x14ac:dyDescent="0.25">
      <c r="A132" s="10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8"/>
      <c r="M132" s="28"/>
      <c r="N132" s="28"/>
      <c r="O132" s="28"/>
      <c r="P132" s="96"/>
    </row>
    <row r="133" spans="1:16" x14ac:dyDescent="0.25">
      <c r="A133" s="10" t="s">
        <v>1</v>
      </c>
      <c r="B133" s="138">
        <f>B9/B68*1000</f>
        <v>26828.91748675246</v>
      </c>
      <c r="C133" s="138">
        <f>C9/C68*1000</f>
        <v>28578.094620868436</v>
      </c>
      <c r="D133" s="138"/>
      <c r="E133" s="138"/>
      <c r="F133" s="138"/>
      <c r="G133" s="138"/>
      <c r="H133" s="138">
        <f>H9/H68*1000</f>
        <v>37545.034642032333</v>
      </c>
      <c r="I133" s="138"/>
      <c r="J133" s="138"/>
      <c r="K133" s="138"/>
      <c r="L133" s="168"/>
      <c r="M133" s="129">
        <f>H133*(1+M134)</f>
        <v>37545.034642032333</v>
      </c>
      <c r="N133" s="129">
        <f>M133*(1+N134)</f>
        <v>37545.034642032333</v>
      </c>
      <c r="O133" s="130">
        <f>N133*(1+O134)</f>
        <v>37545.034642032333</v>
      </c>
    </row>
    <row r="134" spans="1:16" x14ac:dyDescent="0.25">
      <c r="A134" s="51" t="s">
        <v>55</v>
      </c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169"/>
      <c r="M134" s="131">
        <f>+M135+M136+M138</f>
        <v>0</v>
      </c>
      <c r="N134" s="131">
        <f>+N135+N136+N138</f>
        <v>0</v>
      </c>
      <c r="O134" s="132">
        <f>+O135+O136+O138</f>
        <v>0</v>
      </c>
    </row>
    <row r="135" spans="1:16" s="47" customFormat="1" x14ac:dyDescent="0.25">
      <c r="A135" s="33" t="s">
        <v>50</v>
      </c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161"/>
      <c r="M135" s="161">
        <v>0</v>
      </c>
      <c r="N135" s="161">
        <v>0</v>
      </c>
      <c r="O135" s="170">
        <v>0</v>
      </c>
      <c r="P135" s="93"/>
    </row>
    <row r="136" spans="1:16" s="47" customFormat="1" x14ac:dyDescent="0.25">
      <c r="A136" s="33" t="s">
        <v>52</v>
      </c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161"/>
      <c r="M136" s="161">
        <v>0</v>
      </c>
      <c r="N136" s="161">
        <v>0</v>
      </c>
      <c r="O136" s="170">
        <v>0</v>
      </c>
      <c r="P136" s="93"/>
    </row>
    <row r="137" spans="1:16" x14ac:dyDescent="0.25">
      <c r="A137" s="46" t="s">
        <v>53</v>
      </c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57"/>
      <c r="M137" s="57"/>
      <c r="N137" s="56"/>
      <c r="O137" s="78"/>
    </row>
    <row r="138" spans="1:16" s="47" customFormat="1" x14ac:dyDescent="0.25">
      <c r="A138" s="33" t="s">
        <v>51</v>
      </c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161"/>
      <c r="M138" s="161">
        <v>0</v>
      </c>
      <c r="N138" s="161">
        <v>0</v>
      </c>
      <c r="O138" s="170">
        <v>0</v>
      </c>
      <c r="P138" s="93"/>
    </row>
    <row r="139" spans="1:16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88"/>
    </row>
    <row r="140" spans="1:16" x14ac:dyDescent="0.25">
      <c r="A140" s="46" t="s">
        <v>56</v>
      </c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57"/>
      <c r="M140" s="57"/>
      <c r="N140" s="57"/>
      <c r="O140" s="57"/>
      <c r="P140" s="97"/>
    </row>
    <row r="141" spans="1:16" x14ac:dyDescent="0.25">
      <c r="A141" s="10" t="s">
        <v>2</v>
      </c>
      <c r="B141" s="138"/>
      <c r="C141" s="138"/>
      <c r="D141" s="138"/>
      <c r="E141" s="138"/>
      <c r="F141" s="138"/>
      <c r="G141" s="138"/>
      <c r="H141" s="138"/>
      <c r="I141" s="138"/>
      <c r="J141" s="138"/>
      <c r="K141" s="138"/>
      <c r="L141" s="155"/>
      <c r="M141" s="155"/>
      <c r="N141" s="155"/>
      <c r="O141" s="172"/>
      <c r="P141" s="84"/>
    </row>
    <row r="142" spans="1:16" x14ac:dyDescent="0.25">
      <c r="A142" s="10" t="s">
        <v>3</v>
      </c>
      <c r="B142" s="138"/>
      <c r="C142" s="138"/>
      <c r="D142" s="138"/>
      <c r="E142" s="138"/>
      <c r="F142" s="138"/>
      <c r="G142" s="138"/>
      <c r="H142" s="138"/>
      <c r="I142" s="138"/>
      <c r="J142" s="138"/>
      <c r="K142" s="138"/>
      <c r="L142" s="155"/>
      <c r="M142" s="155"/>
      <c r="N142" s="155"/>
      <c r="O142" s="172"/>
    </row>
    <row r="143" spans="1:16" x14ac:dyDescent="0.25">
      <c r="A143" s="10" t="s">
        <v>4</v>
      </c>
      <c r="B143" s="138"/>
      <c r="C143" s="138"/>
      <c r="D143" s="138"/>
      <c r="E143" s="138"/>
      <c r="F143" s="138"/>
      <c r="G143" s="138"/>
      <c r="H143" s="138"/>
      <c r="I143" s="138"/>
      <c r="J143" s="138"/>
      <c r="K143" s="138"/>
      <c r="L143" s="155"/>
      <c r="M143" s="155"/>
      <c r="N143" s="155"/>
      <c r="O143" s="172"/>
      <c r="P143" s="84"/>
    </row>
    <row r="144" spans="1:16" x14ac:dyDescent="0.25">
      <c r="A144" s="10" t="s">
        <v>5</v>
      </c>
      <c r="B144" s="138"/>
      <c r="C144" s="138"/>
      <c r="D144" s="138"/>
      <c r="E144" s="138"/>
      <c r="F144" s="138"/>
      <c r="G144" s="138"/>
      <c r="H144" s="138"/>
      <c r="I144" s="138"/>
      <c r="J144" s="138"/>
      <c r="K144" s="138"/>
      <c r="L144" s="155"/>
      <c r="M144" s="155"/>
      <c r="N144" s="155"/>
      <c r="O144" s="172"/>
    </row>
    <row r="145" spans="1:16" x14ac:dyDescent="0.25">
      <c r="A145" s="10" t="s">
        <v>6</v>
      </c>
      <c r="B145" s="138"/>
      <c r="C145" s="138"/>
      <c r="D145" s="138"/>
      <c r="E145" s="138"/>
      <c r="F145" s="138"/>
      <c r="G145" s="138"/>
      <c r="H145" s="138"/>
      <c r="I145" s="138"/>
      <c r="J145" s="138"/>
      <c r="K145" s="138"/>
      <c r="L145" s="155"/>
      <c r="M145" s="155"/>
      <c r="N145" s="155"/>
      <c r="O145" s="172"/>
      <c r="P145" s="84"/>
    </row>
    <row r="146" spans="1:16" x14ac:dyDescent="0.25">
      <c r="A146" s="10" t="s">
        <v>9</v>
      </c>
      <c r="B146" s="138"/>
      <c r="C146" s="138"/>
      <c r="D146" s="138"/>
      <c r="E146" s="138"/>
      <c r="F146" s="138"/>
      <c r="G146" s="138"/>
      <c r="H146" s="138"/>
      <c r="I146" s="138"/>
      <c r="J146" s="138"/>
      <c r="K146" s="138"/>
      <c r="L146" s="155"/>
      <c r="M146" s="155"/>
      <c r="N146" s="155"/>
      <c r="O146" s="172"/>
      <c r="P146" s="84"/>
    </row>
    <row r="147" spans="1:16" x14ac:dyDescent="0.25">
      <c r="A147" s="10" t="s">
        <v>11</v>
      </c>
      <c r="B147" s="138"/>
      <c r="C147" s="138"/>
      <c r="D147" s="138"/>
      <c r="E147" s="138"/>
      <c r="F147" s="138"/>
      <c r="G147" s="138"/>
      <c r="H147" s="138"/>
      <c r="I147" s="138"/>
      <c r="J147" s="138"/>
      <c r="K147" s="138"/>
      <c r="L147" s="155"/>
      <c r="M147" s="155"/>
      <c r="N147" s="155"/>
      <c r="O147" s="172"/>
      <c r="P147" s="84"/>
    </row>
    <row r="148" spans="1:16" s="69" customFormat="1" x14ac:dyDescent="0.25">
      <c r="A148" s="6"/>
      <c r="B148" s="24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92"/>
    </row>
    <row r="149" spans="1:16" s="59" customFormat="1" x14ac:dyDescent="0.25">
      <c r="A149" s="58" t="s">
        <v>60</v>
      </c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83"/>
    </row>
    <row r="150" spans="1:16" x14ac:dyDescent="0.25">
      <c r="A150" s="46" t="s">
        <v>72</v>
      </c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</row>
    <row r="151" spans="1:16" x14ac:dyDescent="0.25">
      <c r="A151" s="10" t="s">
        <v>0</v>
      </c>
      <c r="B151" s="124">
        <v>2173</v>
      </c>
      <c r="C151" s="124">
        <v>3796</v>
      </c>
      <c r="D151" s="173"/>
      <c r="E151" s="173"/>
      <c r="F151" s="173"/>
      <c r="G151" s="173"/>
      <c r="H151" s="124">
        <v>3640</v>
      </c>
      <c r="I151" s="173"/>
      <c r="J151" s="173"/>
      <c r="K151" s="173"/>
      <c r="L151" s="138"/>
      <c r="M151" s="24">
        <f>H151+M152*(M7-H7)+M153</f>
        <v>2540</v>
      </c>
      <c r="N151" s="24">
        <f t="shared" ref="N151:O151" si="32">M151+N152*(N7-M7)+N153</f>
        <v>2340</v>
      </c>
      <c r="O151" s="24">
        <f t="shared" si="32"/>
        <v>2540</v>
      </c>
    </row>
    <row r="152" spans="1:16" s="47" customFormat="1" x14ac:dyDescent="0.25">
      <c r="A152" s="33" t="s">
        <v>58</v>
      </c>
      <c r="B152" s="65"/>
      <c r="C152" s="66">
        <f>(C151-B151)/(C7-B7)</f>
        <v>0.11240390608767921</v>
      </c>
      <c r="D152" s="174"/>
      <c r="E152" s="174"/>
      <c r="F152" s="174"/>
      <c r="G152" s="174"/>
      <c r="H152" s="66">
        <f>(H151-C151)/(H7-C7)</f>
        <v>-1.6861219195849545E-2</v>
      </c>
      <c r="I152" s="174"/>
      <c r="J152" s="174"/>
      <c r="K152" s="174"/>
      <c r="L152" s="175"/>
      <c r="M152" s="136">
        <v>0.12</v>
      </c>
      <c r="N152" s="136">
        <v>0.12</v>
      </c>
      <c r="O152" s="137">
        <v>0.12</v>
      </c>
      <c r="P152" s="92"/>
    </row>
    <row r="153" spans="1:16" s="47" customFormat="1" x14ac:dyDescent="0.25">
      <c r="A153" s="33" t="s">
        <v>64</v>
      </c>
      <c r="B153" s="65"/>
      <c r="C153" s="66"/>
      <c r="D153" s="28"/>
      <c r="E153" s="28"/>
      <c r="F153" s="28"/>
      <c r="G153" s="28"/>
      <c r="H153" s="28"/>
      <c r="I153" s="28"/>
      <c r="J153" s="28"/>
      <c r="K153" s="28"/>
      <c r="L153" s="28"/>
      <c r="M153" s="28">
        <v>-1100</v>
      </c>
      <c r="N153" s="28">
        <v>-200</v>
      </c>
      <c r="O153" s="28">
        <v>200</v>
      </c>
      <c r="P153" s="92"/>
    </row>
    <row r="154" spans="1:16" s="47" customFormat="1" x14ac:dyDescent="0.25">
      <c r="A154" s="33" t="s">
        <v>59</v>
      </c>
      <c r="B154" s="115">
        <f>B151/B7</f>
        <v>2.7077544205056633E-2</v>
      </c>
      <c r="C154" s="115">
        <f>C151/C7</f>
        <v>4.0088710529094941E-2</v>
      </c>
      <c r="D154" s="176"/>
      <c r="E154" s="176"/>
      <c r="F154" s="176"/>
      <c r="G154" s="176"/>
      <c r="H154" s="115">
        <f>H151/H7</f>
        <v>3.5019530122568358E-2</v>
      </c>
      <c r="I154" s="176"/>
      <c r="J154" s="176"/>
      <c r="K154" s="176"/>
      <c r="L154" s="179"/>
      <c r="M154" s="115">
        <f>M151/M7</f>
        <v>2.4436705085528469E-2</v>
      </c>
      <c r="N154" s="115">
        <f>N151/N7</f>
        <v>2.2512555078793944E-2</v>
      </c>
      <c r="O154" s="115">
        <f>O151/O7</f>
        <v>2.4436705085528469E-2</v>
      </c>
      <c r="P154" s="92"/>
    </row>
    <row r="155" spans="1:16" x14ac:dyDescent="0.25">
      <c r="A155" s="10" t="s">
        <v>1</v>
      </c>
      <c r="B155" s="124">
        <v>3340</v>
      </c>
      <c r="C155" s="124">
        <v>5348</v>
      </c>
      <c r="D155" s="173"/>
      <c r="E155" s="173"/>
      <c r="F155" s="173"/>
      <c r="G155" s="173"/>
      <c r="H155" s="124">
        <v>5380</v>
      </c>
      <c r="I155" s="173"/>
      <c r="J155" s="173"/>
      <c r="K155" s="173"/>
      <c r="L155" s="138"/>
      <c r="M155" s="24">
        <f>H155+M156*(M9-H9)</f>
        <v>5380</v>
      </c>
      <c r="N155" s="24">
        <f>M155+N156*(N9-M9)</f>
        <v>5380</v>
      </c>
      <c r="O155" s="24">
        <f>N155+O156*(O9-N9)</f>
        <v>5380</v>
      </c>
    </row>
    <row r="156" spans="1:16" x14ac:dyDescent="0.25">
      <c r="A156" s="33" t="s">
        <v>58</v>
      </c>
      <c r="B156" s="29"/>
      <c r="C156" s="26">
        <f>(C155-B155)/(C9-B9)</f>
        <v>0.2320046216060081</v>
      </c>
      <c r="D156" s="177"/>
      <c r="E156" s="177"/>
      <c r="F156" s="177"/>
      <c r="G156" s="177"/>
      <c r="H156" s="26">
        <f>(H155-C155)/(H9-C9)</f>
        <v>6.8449197860962563E-3</v>
      </c>
      <c r="I156" s="177"/>
      <c r="J156" s="177"/>
      <c r="K156" s="177"/>
      <c r="L156" s="175"/>
      <c r="M156" s="136">
        <v>0.2</v>
      </c>
      <c r="N156" s="136">
        <v>0.2</v>
      </c>
      <c r="O156" s="137">
        <v>0.2</v>
      </c>
    </row>
    <row r="157" spans="1:16" s="47" customFormat="1" x14ac:dyDescent="0.25">
      <c r="A157" s="33" t="s">
        <v>59</v>
      </c>
      <c r="B157" s="116">
        <f>B155/B9</f>
        <v>9.424113315087046E-2</v>
      </c>
      <c r="C157" s="116">
        <f>C155/C9</f>
        <v>0.12128084179970973</v>
      </c>
      <c r="D157" s="178"/>
      <c r="E157" s="178"/>
      <c r="F157" s="178"/>
      <c r="G157" s="178"/>
      <c r="H157" s="116">
        <f>H155/H9</f>
        <v>0.11031145557810994</v>
      </c>
      <c r="I157" s="178"/>
      <c r="J157" s="178"/>
      <c r="K157" s="178"/>
      <c r="L157" s="180"/>
      <c r="M157" s="116">
        <f>M155/M9</f>
        <v>0.11031145557810994</v>
      </c>
      <c r="N157" s="116">
        <f>N155/N9</f>
        <v>0.11031145557810994</v>
      </c>
      <c r="O157" s="116">
        <f>O155/O9</f>
        <v>0.11031145557810994</v>
      </c>
      <c r="P157" s="93"/>
    </row>
    <row r="158" spans="1:16" x14ac:dyDescent="0.25">
      <c r="A158" s="10" t="s">
        <v>2</v>
      </c>
      <c r="B158" s="124">
        <v>447</v>
      </c>
      <c r="C158" s="124">
        <v>743</v>
      </c>
      <c r="D158" s="173"/>
      <c r="E158" s="173"/>
      <c r="F158" s="173"/>
      <c r="G158" s="173"/>
      <c r="H158" s="124">
        <v>712</v>
      </c>
      <c r="I158" s="173"/>
      <c r="J158" s="173"/>
      <c r="K158" s="173"/>
      <c r="L158" s="138"/>
      <c r="M158" s="24">
        <f>H158+M159*(M11-H11)</f>
        <v>190.10000000000002</v>
      </c>
      <c r="N158" s="24">
        <f>M158+N159*(N11-M11)</f>
        <v>190.10000000000002</v>
      </c>
      <c r="O158" s="24">
        <f>N158+O159*(O11-N11)</f>
        <v>190.10000000000002</v>
      </c>
    </row>
    <row r="159" spans="1:16" x14ac:dyDescent="0.25">
      <c r="A159" s="33" t="s">
        <v>58</v>
      </c>
      <c r="B159" s="29"/>
      <c r="C159" s="26">
        <f>(C158-B158)/(C11-B11)</f>
        <v>0.18805590851334181</v>
      </c>
      <c r="D159" s="177"/>
      <c r="E159" s="177"/>
      <c r="F159" s="177"/>
      <c r="G159" s="177"/>
      <c r="H159" s="26">
        <f>(H158-C158)/(H11-C11)</f>
        <v>-0.18023255813953487</v>
      </c>
      <c r="I159" s="177"/>
      <c r="J159" s="177"/>
      <c r="K159" s="177"/>
      <c r="L159" s="175"/>
      <c r="M159" s="136">
        <v>0.05</v>
      </c>
      <c r="N159" s="136">
        <v>0.05</v>
      </c>
      <c r="O159" s="133">
        <f>N159</f>
        <v>0.05</v>
      </c>
    </row>
    <row r="160" spans="1:16" s="47" customFormat="1" x14ac:dyDescent="0.25">
      <c r="A160" s="33" t="s">
        <v>59</v>
      </c>
      <c r="B160" s="116">
        <f>B158/B11</f>
        <v>5.1426599171652092E-2</v>
      </c>
      <c r="C160" s="116">
        <f>C158/C11</f>
        <v>7.2374829534385343E-2</v>
      </c>
      <c r="D160" s="178"/>
      <c r="E160" s="178"/>
      <c r="F160" s="178"/>
      <c r="G160" s="178"/>
      <c r="H160" s="116">
        <f>H158/H11</f>
        <v>6.8212301207127804E-2</v>
      </c>
      <c r="I160" s="178"/>
      <c r="J160" s="178"/>
      <c r="K160" s="178"/>
      <c r="L160" s="178"/>
      <c r="M160" s="68" t="e">
        <f>M158/M11</f>
        <v>#DIV/0!</v>
      </c>
      <c r="N160" s="68" t="e">
        <f>N158/N11</f>
        <v>#DIV/0!</v>
      </c>
      <c r="O160" s="68" t="e">
        <f>O158/O11</f>
        <v>#DIV/0!</v>
      </c>
      <c r="P160" s="93"/>
    </row>
    <row r="161" spans="1:16" x14ac:dyDescent="0.25">
      <c r="A161" s="10" t="s">
        <v>3</v>
      </c>
      <c r="B161" s="124">
        <v>-311</v>
      </c>
      <c r="C161" s="124">
        <v>-225</v>
      </c>
      <c r="D161" s="173"/>
      <c r="E161" s="173"/>
      <c r="F161" s="173"/>
      <c r="G161" s="173"/>
      <c r="H161" s="124">
        <v>-156</v>
      </c>
      <c r="I161" s="173"/>
      <c r="J161" s="173"/>
      <c r="K161" s="173"/>
      <c r="L161" s="138"/>
      <c r="M161" s="24">
        <f>H161+M162*(M13-H13)</f>
        <v>-480.25</v>
      </c>
      <c r="N161" s="24">
        <f>M161+N162*(N13-M13)</f>
        <v>-480.25</v>
      </c>
      <c r="O161" s="24">
        <f>N161+O162*(O13-N13)</f>
        <v>-480.25</v>
      </c>
    </row>
    <row r="162" spans="1:16" x14ac:dyDescent="0.25">
      <c r="A162" s="33" t="s">
        <v>58</v>
      </c>
      <c r="B162" s="29"/>
      <c r="C162" s="26">
        <f>(C161-B161)/(C13-B13)</f>
        <v>0.24225352112676057</v>
      </c>
      <c r="D162" s="177"/>
      <c r="E162" s="177"/>
      <c r="F162" s="177"/>
      <c r="G162" s="177"/>
      <c r="H162" s="26">
        <f>(H161-C161)/(H13-C13)</f>
        <v>6.3186813186813184E-2</v>
      </c>
      <c r="I162" s="177"/>
      <c r="J162" s="177"/>
      <c r="K162" s="177"/>
      <c r="L162" s="175"/>
      <c r="M162" s="136">
        <v>0.05</v>
      </c>
      <c r="N162" s="136">
        <v>0.2</v>
      </c>
      <c r="O162" s="137">
        <v>0.1</v>
      </c>
    </row>
    <row r="163" spans="1:16" s="47" customFormat="1" x14ac:dyDescent="0.25">
      <c r="A163" s="33" t="s">
        <v>59</v>
      </c>
      <c r="B163" s="116">
        <f>B161/B13</f>
        <v>-6.1730845573640336E-2</v>
      </c>
      <c r="C163" s="116">
        <f>C161/C13</f>
        <v>-4.1720749119228628E-2</v>
      </c>
      <c r="D163" s="178"/>
      <c r="E163" s="178"/>
      <c r="F163" s="178"/>
      <c r="G163" s="178"/>
      <c r="H163" s="116">
        <f>H161/H13</f>
        <v>-2.4055512721665381E-2</v>
      </c>
      <c r="I163" s="178"/>
      <c r="J163" s="178"/>
      <c r="K163" s="178"/>
      <c r="L163" s="178"/>
      <c r="M163" s="68" t="e">
        <f>M161/M13</f>
        <v>#DIV/0!</v>
      </c>
      <c r="N163" s="68" t="e">
        <f>N161/N13</f>
        <v>#DIV/0!</v>
      </c>
      <c r="O163" s="68" t="e">
        <f>O161/O13</f>
        <v>#DIV/0!</v>
      </c>
      <c r="P163" s="93"/>
    </row>
    <row r="164" spans="1:16" x14ac:dyDescent="0.25">
      <c r="A164" s="10" t="s">
        <v>4</v>
      </c>
      <c r="B164" s="124">
        <v>-245</v>
      </c>
      <c r="C164" s="124">
        <v>8</v>
      </c>
      <c r="D164" s="173"/>
      <c r="E164" s="173"/>
      <c r="F164" s="173"/>
      <c r="G164" s="173"/>
      <c r="H164" s="124">
        <v>100</v>
      </c>
      <c r="I164" s="173"/>
      <c r="J164" s="173"/>
      <c r="K164" s="173"/>
      <c r="L164" s="156"/>
      <c r="M164" s="28">
        <v>105</v>
      </c>
      <c r="N164" s="28">
        <v>105</v>
      </c>
      <c r="O164" s="28">
        <v>105</v>
      </c>
    </row>
    <row r="165" spans="1:16" s="47" customFormat="1" x14ac:dyDescent="0.25">
      <c r="A165" s="33" t="s">
        <v>59</v>
      </c>
      <c r="B165" s="116">
        <f>B164/B15</f>
        <v>-0.33980582524271846</v>
      </c>
      <c r="C165" s="116">
        <f>C164/C15</f>
        <v>7.1492403932082215E-3</v>
      </c>
      <c r="D165" s="178"/>
      <c r="E165" s="178"/>
      <c r="F165" s="178"/>
      <c r="G165" s="178"/>
      <c r="H165" s="116">
        <f>H164/H15</f>
        <v>6.8823124569855468E-2</v>
      </c>
      <c r="I165" s="178"/>
      <c r="J165" s="178"/>
      <c r="K165" s="178"/>
      <c r="L165" s="178"/>
      <c r="M165" s="68" t="e">
        <f>M164/M15</f>
        <v>#DIV/0!</v>
      </c>
      <c r="N165" s="68" t="e">
        <f>N164/N15</f>
        <v>#DIV/0!</v>
      </c>
      <c r="O165" s="68" t="e">
        <f>O164/O15</f>
        <v>#DIV/0!</v>
      </c>
      <c r="P165" s="93"/>
    </row>
    <row r="166" spans="1:16" x14ac:dyDescent="0.25">
      <c r="A166" s="10" t="s">
        <v>5</v>
      </c>
      <c r="B166" s="124">
        <v>232</v>
      </c>
      <c r="C166" s="124">
        <v>449</v>
      </c>
      <c r="D166" s="173"/>
      <c r="E166" s="173"/>
      <c r="F166" s="173"/>
      <c r="G166" s="173"/>
      <c r="H166" s="124">
        <v>421</v>
      </c>
      <c r="I166" s="173"/>
      <c r="J166" s="173"/>
      <c r="K166" s="173"/>
      <c r="L166" s="156"/>
      <c r="M166" s="28">
        <v>440</v>
      </c>
      <c r="N166" s="28">
        <v>445</v>
      </c>
      <c r="O166" s="28">
        <v>460</v>
      </c>
    </row>
    <row r="167" spans="1:16" s="47" customFormat="1" x14ac:dyDescent="0.25">
      <c r="A167" s="33" t="s">
        <v>59</v>
      </c>
      <c r="B167" s="116">
        <f>B166/B17</f>
        <v>3.1385281385281384E-2</v>
      </c>
      <c r="C167" s="116">
        <f>C166/C17</f>
        <v>4.997217584863662E-2</v>
      </c>
      <c r="D167" s="178"/>
      <c r="E167" s="178"/>
      <c r="F167" s="178"/>
      <c r="G167" s="178"/>
      <c r="H167" s="116">
        <f>H166/H17</f>
        <v>4.4550264550264548E-2</v>
      </c>
      <c r="I167" s="178"/>
      <c r="J167" s="178"/>
      <c r="K167" s="178"/>
      <c r="L167" s="178"/>
      <c r="M167" s="68" t="e">
        <f>M166/M17</f>
        <v>#DIV/0!</v>
      </c>
      <c r="N167" s="68" t="e">
        <f>N166/N17</f>
        <v>#DIV/0!</v>
      </c>
      <c r="O167" s="68" t="e">
        <f>O166/O17</f>
        <v>#DIV/0!</v>
      </c>
      <c r="P167" s="93"/>
    </row>
    <row r="168" spans="1:16" x14ac:dyDescent="0.25">
      <c r="A168" s="10" t="s">
        <v>6</v>
      </c>
      <c r="B168" s="124">
        <v>1342</v>
      </c>
      <c r="C168" s="124">
        <v>1372</v>
      </c>
      <c r="D168" s="173"/>
      <c r="E168" s="173"/>
      <c r="F168" s="173"/>
      <c r="G168" s="173"/>
      <c r="H168" s="124">
        <v>930</v>
      </c>
      <c r="I168" s="173"/>
      <c r="J168" s="173"/>
      <c r="K168" s="173"/>
      <c r="L168" s="156"/>
      <c r="M168" s="28">
        <v>925</v>
      </c>
      <c r="N168" s="28">
        <v>925</v>
      </c>
      <c r="O168" s="28">
        <v>925</v>
      </c>
    </row>
    <row r="169" spans="1:16" s="47" customFormat="1" x14ac:dyDescent="0.25">
      <c r="A169" s="33" t="s">
        <v>59</v>
      </c>
      <c r="B169" s="116">
        <f>B168/B19</f>
        <v>0.15859134956275112</v>
      </c>
      <c r="C169" s="116">
        <f>C168/C19</f>
        <v>0.13632750397456281</v>
      </c>
      <c r="D169" s="178"/>
      <c r="E169" s="178"/>
      <c r="F169" s="178"/>
      <c r="G169" s="178"/>
      <c r="H169" s="116">
        <f>H168/H19</f>
        <v>9.9849688640755857E-2</v>
      </c>
      <c r="I169" s="178"/>
      <c r="J169" s="178"/>
      <c r="K169" s="178"/>
      <c r="L169" s="178"/>
      <c r="M169" s="68" t="e">
        <f>M168/M19</f>
        <v>#DIV/0!</v>
      </c>
      <c r="N169" s="68" t="e">
        <f>N168/N19</f>
        <v>#DIV/0!</v>
      </c>
      <c r="O169" s="68" t="e">
        <f>O168/O19</f>
        <v>#DIV/0!</v>
      </c>
      <c r="P169" s="93"/>
    </row>
    <row r="170" spans="1:16" x14ac:dyDescent="0.25">
      <c r="A170" s="10" t="s">
        <v>9</v>
      </c>
      <c r="B170" s="29"/>
      <c r="C170" s="124">
        <v>193</v>
      </c>
      <c r="D170" s="173"/>
      <c r="E170" s="173"/>
      <c r="F170" s="173"/>
      <c r="G170" s="173"/>
      <c r="H170" s="124">
        <v>808</v>
      </c>
      <c r="I170" s="173"/>
      <c r="J170" s="173"/>
      <c r="K170" s="173"/>
      <c r="L170" s="156"/>
      <c r="M170" s="28">
        <v>345</v>
      </c>
      <c r="N170" s="28">
        <v>345</v>
      </c>
      <c r="O170" s="28">
        <v>345</v>
      </c>
    </row>
    <row r="171" spans="1:16" s="47" customFormat="1" x14ac:dyDescent="0.25">
      <c r="A171" s="33" t="s">
        <v>59</v>
      </c>
      <c r="B171" s="68"/>
      <c r="C171" s="116">
        <f>C170/C21</f>
        <v>7.2775263951734545E-2</v>
      </c>
      <c r="D171" s="178"/>
      <c r="E171" s="178"/>
      <c r="F171" s="178"/>
      <c r="G171" s="178"/>
      <c r="H171" s="116">
        <f>H170/H21</f>
        <v>5.0503156447277958E-2</v>
      </c>
      <c r="I171" s="178"/>
      <c r="J171" s="178"/>
      <c r="K171" s="178"/>
      <c r="L171" s="178"/>
      <c r="M171" s="68" t="e">
        <f>M170/M21</f>
        <v>#DIV/0!</v>
      </c>
      <c r="N171" s="68" t="e">
        <f>N170/N21</f>
        <v>#DIV/0!</v>
      </c>
      <c r="O171" s="68" t="e">
        <f>O170/O21</f>
        <v>#DIV/0!</v>
      </c>
      <c r="P171" s="93"/>
    </row>
    <row r="172" spans="1:16" x14ac:dyDescent="0.25">
      <c r="A172" s="10" t="s">
        <v>13</v>
      </c>
      <c r="B172" s="29"/>
      <c r="C172" s="29"/>
      <c r="D172" s="29"/>
      <c r="E172" s="29"/>
      <c r="F172" s="29"/>
      <c r="G172" s="29"/>
      <c r="H172" s="124">
        <v>946</v>
      </c>
      <c r="I172" s="173"/>
      <c r="J172" s="173"/>
      <c r="K172" s="173"/>
      <c r="L172" s="156"/>
      <c r="M172" s="28">
        <v>2400</v>
      </c>
      <c r="N172" s="28">
        <v>2800</v>
      </c>
      <c r="O172" s="28">
        <v>3200</v>
      </c>
    </row>
    <row r="173" spans="1:16" s="47" customFormat="1" x14ac:dyDescent="0.25">
      <c r="A173" s="33" t="s">
        <v>59</v>
      </c>
      <c r="B173" s="68"/>
      <c r="C173" s="68"/>
      <c r="D173" s="68"/>
      <c r="E173" s="68"/>
      <c r="F173" s="68"/>
      <c r="G173" s="68"/>
      <c r="H173" s="116">
        <f>H172/H23</f>
        <v>0.16091171968021772</v>
      </c>
      <c r="I173" s="178"/>
      <c r="J173" s="178"/>
      <c r="K173" s="178"/>
      <c r="L173" s="178"/>
      <c r="M173" s="68" t="e">
        <f>M172/M23</f>
        <v>#DIV/0!</v>
      </c>
      <c r="N173" s="68" t="e">
        <f>N172/N23</f>
        <v>#DIV/0!</v>
      </c>
      <c r="O173" s="68" t="e">
        <f>O172/O23</f>
        <v>#DIV/0!</v>
      </c>
      <c r="P173" s="93"/>
    </row>
    <row r="174" spans="1:16" s="47" customFormat="1" x14ac:dyDescent="0.25">
      <c r="A174" s="46" t="s">
        <v>65</v>
      </c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93"/>
    </row>
    <row r="175" spans="1:16" x14ac:dyDescent="0.25">
      <c r="A175" s="10" t="s">
        <v>12</v>
      </c>
      <c r="B175" s="124">
        <v>-769</v>
      </c>
      <c r="C175" s="124">
        <v>-1616.5</v>
      </c>
      <c r="D175" s="173"/>
      <c r="E175" s="173"/>
      <c r="F175" s="173"/>
      <c r="G175" s="173"/>
      <c r="H175" s="124">
        <v>-2681</v>
      </c>
      <c r="I175" s="173"/>
      <c r="J175" s="173"/>
      <c r="K175" s="173"/>
      <c r="L175" s="156"/>
      <c r="M175" s="28">
        <v>-2400</v>
      </c>
      <c r="N175" s="24">
        <f>M175*(1+3%)</f>
        <v>-2472</v>
      </c>
      <c r="O175" s="24">
        <f>N175*(1+3%)</f>
        <v>-2546.16</v>
      </c>
    </row>
    <row r="176" spans="1:16" x14ac:dyDescent="0.25">
      <c r="A176" s="10" t="s">
        <v>14</v>
      </c>
      <c r="B176" s="124">
        <v>932</v>
      </c>
      <c r="C176" s="124">
        <v>1203</v>
      </c>
      <c r="D176" s="173"/>
      <c r="E176" s="173"/>
      <c r="F176" s="173"/>
      <c r="G176" s="173"/>
      <c r="H176" s="124">
        <v>1410</v>
      </c>
      <c r="I176" s="173"/>
      <c r="J176" s="173"/>
      <c r="K176" s="173"/>
      <c r="L176" s="156"/>
      <c r="M176" s="28">
        <v>1375</v>
      </c>
      <c r="N176" s="24">
        <f>M176*(1+3%)</f>
        <v>1416.25</v>
      </c>
      <c r="O176" s="24">
        <f>N176*(1+3%)</f>
        <v>1458.7375</v>
      </c>
    </row>
    <row r="177" spans="1:16" s="47" customFormat="1" x14ac:dyDescent="0.25">
      <c r="A177" s="33" t="s">
        <v>59</v>
      </c>
      <c r="B177" s="116">
        <f>B176/B27</f>
        <v>6.8594980496062413E-2</v>
      </c>
      <c r="C177" s="116">
        <f>C176/C27</f>
        <v>7.5946969696969693E-2</v>
      </c>
      <c r="D177" s="178"/>
      <c r="E177" s="178"/>
      <c r="F177" s="178"/>
      <c r="G177" s="178"/>
      <c r="H177" s="116">
        <f>H176/H27</f>
        <v>7.888553205773749E-2</v>
      </c>
      <c r="I177" s="178"/>
      <c r="J177" s="178"/>
      <c r="K177" s="178"/>
      <c r="L177" s="180"/>
      <c r="M177" s="116">
        <f>M176/M27</f>
        <v>7.4686777235687563E-2</v>
      </c>
      <c r="N177" s="116">
        <f>N176/N27</f>
        <v>7.4686777235687563E-2</v>
      </c>
      <c r="O177" s="116">
        <f>O176/O27</f>
        <v>7.4686777235687563E-2</v>
      </c>
      <c r="P177" s="93"/>
    </row>
    <row r="178" spans="1:16" x14ac:dyDescent="0.25">
      <c r="A178" s="11" t="s">
        <v>15</v>
      </c>
      <c r="B178" s="123">
        <v>0</v>
      </c>
      <c r="C178" s="123">
        <v>0</v>
      </c>
      <c r="D178" s="30"/>
      <c r="E178" s="30"/>
      <c r="F178" s="30"/>
      <c r="G178" s="30"/>
      <c r="H178" s="123">
        <v>0</v>
      </c>
      <c r="I178" s="30"/>
      <c r="J178" s="30"/>
      <c r="K178" s="30"/>
      <c r="L178" s="17"/>
      <c r="M178" s="17">
        <v>0</v>
      </c>
      <c r="N178" s="17">
        <v>0</v>
      </c>
      <c r="O178" s="17">
        <v>0</v>
      </c>
      <c r="P178" s="88"/>
    </row>
    <row r="179" spans="1:16" x14ac:dyDescent="0.25">
      <c r="A179" s="10" t="s">
        <v>7</v>
      </c>
      <c r="B179" s="25">
        <f>B151+B155+B158+B161+B164+B166+B168+B170+B172+B175+B176+B178</f>
        <v>7141</v>
      </c>
      <c r="C179" s="25">
        <f>C151+C155+C158+C161+C164+C166+C168+C170+C172+C175+C176+C178</f>
        <v>11270.5</v>
      </c>
      <c r="D179" s="154"/>
      <c r="E179" s="154"/>
      <c r="F179" s="154"/>
      <c r="G179" s="154"/>
      <c r="H179" s="25">
        <f>H151+H155+H158+H161+H164+H166+H168+H170+H172+H175+H176+H178</f>
        <v>11510</v>
      </c>
      <c r="I179" s="154"/>
      <c r="J179" s="154"/>
      <c r="K179" s="154"/>
      <c r="L179" s="154"/>
      <c r="M179" s="25">
        <f>M151+M155+M158+M161+M164+M166+M168+M170+M172+M175+M176+M178</f>
        <v>10819.85</v>
      </c>
      <c r="N179" s="25">
        <f t="shared" ref="N179:O179" si="33">N151+N155+N158+N161+N164+N166+N168+N170+N172+N175+N176+N178</f>
        <v>10994.1</v>
      </c>
      <c r="O179" s="25">
        <f t="shared" si="33"/>
        <v>11577.4275</v>
      </c>
      <c r="P179" s="88"/>
    </row>
    <row r="180" spans="1:16" x14ac:dyDescent="0.25">
      <c r="A180" s="33" t="s">
        <v>59</v>
      </c>
      <c r="B180" s="116">
        <f>B179/B29</f>
        <v>5.6283743842364529E-2</v>
      </c>
      <c r="C180" s="116">
        <f t="shared" ref="C180:O180" si="34">C179/C29</f>
        <v>7.0733727884923145E-2</v>
      </c>
      <c r="D180" s="178"/>
      <c r="E180" s="178"/>
      <c r="F180" s="178"/>
      <c r="G180" s="178"/>
      <c r="H180" s="116">
        <f t="shared" si="34"/>
        <v>5.9737590566546948E-2</v>
      </c>
      <c r="I180" s="178"/>
      <c r="J180" s="178"/>
      <c r="K180" s="178"/>
      <c r="L180" s="180"/>
      <c r="M180" s="116">
        <f t="shared" si="34"/>
        <v>8.1299472109649107E-2</v>
      </c>
      <c r="N180" s="116">
        <f t="shared" si="34"/>
        <v>8.2975873580394974E-2</v>
      </c>
      <c r="O180" s="116">
        <f t="shared" si="34"/>
        <v>8.7780211400360186E-2</v>
      </c>
      <c r="P180" s="9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9"/>
  <sheetViews>
    <sheetView workbookViewId="0">
      <selection activeCell="D12" sqref="D12"/>
    </sheetView>
  </sheetViews>
  <sheetFormatPr defaultRowHeight="15" x14ac:dyDescent="0.25"/>
  <cols>
    <col min="1" max="1" width="5.140625" customWidth="1"/>
  </cols>
  <sheetData>
    <row r="2" spans="2:2" s="105" customFormat="1" ht="22.5" x14ac:dyDescent="0.3">
      <c r="B2" s="190" t="s">
        <v>92</v>
      </c>
    </row>
    <row r="3" spans="2:2" s="39" customFormat="1" x14ac:dyDescent="0.25">
      <c r="B3" s="31"/>
    </row>
    <row r="4" spans="2:2" x14ac:dyDescent="0.25">
      <c r="B4" s="195" t="s">
        <v>84</v>
      </c>
    </row>
    <row r="5" spans="2:2" x14ac:dyDescent="0.25">
      <c r="B5" s="195" t="s">
        <v>91</v>
      </c>
    </row>
    <row r="6" spans="2:2" x14ac:dyDescent="0.25">
      <c r="B6" s="195" t="s">
        <v>87</v>
      </c>
    </row>
    <row r="7" spans="2:2" x14ac:dyDescent="0.25">
      <c r="B7" s="195" t="s">
        <v>88</v>
      </c>
    </row>
    <row r="8" spans="2:2" x14ac:dyDescent="0.25">
      <c r="B8" s="195" t="s">
        <v>89</v>
      </c>
    </row>
    <row r="9" spans="2:2" x14ac:dyDescent="0.25">
      <c r="B9" s="195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"/>
  <sheetViews>
    <sheetView showGridLines="0" workbookViewId="0">
      <selection activeCell="E15" sqref="E15"/>
    </sheetView>
  </sheetViews>
  <sheetFormatPr defaultRowHeight="15" x14ac:dyDescent="0.25"/>
  <cols>
    <col min="1" max="1" width="4.42578125" customWidth="1"/>
    <col min="3" max="13" width="9.140625" style="192"/>
  </cols>
  <sheetData>
    <row r="2" spans="2:13" ht="22.5" x14ac:dyDescent="0.3">
      <c r="B2" s="190" t="s">
        <v>105</v>
      </c>
    </row>
    <row r="4" spans="2:13" x14ac:dyDescent="0.25">
      <c r="B4" t="s">
        <v>106</v>
      </c>
      <c r="D4" s="193"/>
    </row>
    <row r="5" spans="2:13" x14ac:dyDescent="0.25">
      <c r="B5" t="s">
        <v>107</v>
      </c>
      <c r="C5" s="194">
        <v>2013</v>
      </c>
      <c r="D5" s="194" t="s">
        <v>108</v>
      </c>
      <c r="E5" s="194"/>
      <c r="F5" s="194"/>
      <c r="G5" s="194"/>
      <c r="H5" s="194"/>
      <c r="I5" s="194"/>
      <c r="J5" s="194"/>
      <c r="K5" s="194"/>
      <c r="L5" s="194"/>
      <c r="M5" s="19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"/>
  <sheetViews>
    <sheetView showGridLines="0" workbookViewId="0">
      <selection sqref="A1:XFD1048576"/>
    </sheetView>
  </sheetViews>
  <sheetFormatPr defaultRowHeight="15" x14ac:dyDescent="0.25"/>
  <cols>
    <col min="1" max="1" width="4.42578125" customWidth="1"/>
    <col min="3" max="13" width="9.140625" style="192"/>
  </cols>
  <sheetData>
    <row r="2" spans="2:13" ht="22.5" x14ac:dyDescent="0.3">
      <c r="B2" s="190" t="s">
        <v>109</v>
      </c>
    </row>
    <row r="4" spans="2:13" x14ac:dyDescent="0.25">
      <c r="B4" t="s">
        <v>110</v>
      </c>
      <c r="D4" s="193"/>
    </row>
    <row r="5" spans="2:13" x14ac:dyDescent="0.25">
      <c r="C5"/>
      <c r="D5"/>
      <c r="E5"/>
      <c r="F5"/>
      <c r="G5"/>
      <c r="H5"/>
      <c r="I5"/>
      <c r="J5"/>
      <c r="K5"/>
      <c r="L5"/>
      <c r="M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"/>
  <sheetViews>
    <sheetView showGridLines="0" workbookViewId="0">
      <selection activeCell="B5" sqref="B5"/>
    </sheetView>
  </sheetViews>
  <sheetFormatPr defaultRowHeight="15" x14ac:dyDescent="0.25"/>
  <cols>
    <col min="1" max="1" width="4.42578125" customWidth="1"/>
    <col min="3" max="13" width="9.140625" style="192"/>
  </cols>
  <sheetData>
    <row r="2" spans="2:13" ht="22.5" x14ac:dyDescent="0.3">
      <c r="B2" s="190" t="s">
        <v>111</v>
      </c>
    </row>
    <row r="4" spans="2:13" x14ac:dyDescent="0.25">
      <c r="B4" t="s">
        <v>112</v>
      </c>
      <c r="D4" s="193"/>
    </row>
    <row r="5" spans="2:13" x14ac:dyDescent="0.25">
      <c r="C5"/>
      <c r="D5"/>
      <c r="E5"/>
      <c r="F5"/>
      <c r="G5"/>
      <c r="H5"/>
      <c r="I5"/>
      <c r="J5"/>
      <c r="K5"/>
      <c r="L5"/>
      <c r="M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Team</vt:lpstr>
      <vt:lpstr>Recommendation</vt:lpstr>
      <vt:lpstr>Case</vt:lpstr>
      <vt:lpstr>Colour code</vt:lpstr>
      <vt:lpstr>Operating model</vt:lpstr>
      <vt:lpstr>Financials</vt:lpstr>
      <vt:lpstr>FCF</vt:lpstr>
      <vt:lpstr>Ratios</vt:lpstr>
      <vt:lpstr>Valuation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</dc:creator>
  <cp:lastModifiedBy>HPS</cp:lastModifiedBy>
  <dcterms:created xsi:type="dcterms:W3CDTF">2013-11-17T15:40:14Z</dcterms:created>
  <dcterms:modified xsi:type="dcterms:W3CDTF">2013-11-25T21:23:40Z</dcterms:modified>
</cp:coreProperties>
</file>